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https://d.docs.live.net/edaa20edc367def0/Desktop/"/>
    </mc:Choice>
  </mc:AlternateContent>
  <xr:revisionPtr revIDLastSave="878" documentId="8_{2A33A6FE-1ACE-4949-8A74-026DA7AC130C}" xr6:coauthVersionLast="47" xr6:coauthVersionMax="47" xr10:uidLastSave="{972EC58E-92B8-4637-9EE4-0A4E3A97B620}"/>
  <bookViews>
    <workbookView xWindow="6015" yWindow="450" windowWidth="17775" windowHeight="1521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<sst xmlns="http://schemas.openxmlformats.org/spreadsheetml/2006/main" count="3185" uniqueCount="1777">
  <si>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</si>
  <si>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</si>
  <si>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</si>
  <si>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</si>
  <si>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</si>
  <si>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</si>
  <si>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</si>
  <si>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</si>
  <si>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</si>
  <si>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</si>
  <si>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</si>
  <si>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</si>
  <si>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</si>
  <si>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</si>
  <si>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</si>
  <si>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</si>
  <si>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</si>
  <si>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</si>
  <si>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</si>
  <si>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</si>
  <si>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</si>
  <si>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</si>
  <si>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</si>
  <si>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</si>
  <si>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</si>
  <si>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</si>
  <si>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</si>
  <si>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</si>
  <si>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</si>
  <si>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</si>
  <si>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</si>
  <si>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</si>
  <si>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</si>
  <si>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</si>
  <si>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</si>
  <si>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</si>
  <si>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</si>
  <si>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</si>
  <si>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</si>
  <si>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</si>
  <si>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</si>
  <si>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</si>
  <si>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</si>
  <si>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</si>
  <si>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</si>
  <si>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</si>
  <si>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</si>
  <si>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</si>
  <si>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</si>
  <si>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</si>
  <si>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</si>
  <si>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</si>
  <si>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</si>
  <si>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</si>
  <si>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</si>
  <si>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</si>
  <si>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</si>
  <si>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</si>
  <si>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</si>
  <si>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</si>
  <si>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</si>
  <si>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</si>
  <si>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</si>
  <si>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</si>
  <si>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</si>
  <si>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</si>
  <si>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</si>
  <si>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</si>
  <si>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</si>
  <si>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</si>
  <si>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</si>
  <si>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</si>
  <si>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</si>
  <si>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</si>
  <si>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</si>
  <si>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</si>
  <si>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</si>
  <si>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</si>
  <si>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</si>
  <si>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</si>
  <si>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</si>
  <si>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</si>
  <si>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</si>
  <si>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</si>
  <si>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</si>
  <si>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</si>
  <si>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</si>
  <si>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</si>
  <si>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</si>
  <si>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</si>
  <si>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</si>
  <si>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</si>
  <si>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</si>
  <si>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</si>
  <si>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</si>
  <si>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</si>
  <si>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</si>
  <si>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</si>
  <si>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</si>
  <si>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</si>
  <si>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</si>
  <si>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</si>
  <si>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</si>
  <si>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</si>
  <si>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</si>
  <si>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</si>
  <si>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</si>
  <si>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</si>
  <si>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</si>
  <si>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</si>
  <si>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</si>
  <si>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</si>
  <si>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</si>
  <si>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</si>
  <si>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</si>
  <si>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</si>
  <si>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</si>
  <si>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</si>
  <si>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</si>
  <si>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</si>
  <si>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</si>
  <si>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</si>
  <si>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</si>
  <si>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</si>
  <si>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</si>
  <si>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</si>
  <si>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</si>
  <si>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</si>
  <si>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</si>
  <si>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</si>
  <si>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</si>
  <si>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</si>
  <si>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</si>
  <si>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</si>
  <si>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</si>
  <si>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</si>
  <si>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</si>
  <si>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</si>
  <si>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</si>
  <si>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</si>
  <si>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</si>
  <si>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</si>
  <si>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</si>
  <si>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</si>
  <si>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</si>
  <si>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</si>
  <si>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</si>
  <si>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</si>
  <si>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</si>
  <si>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</si>
  <si>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</si>
  <si>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</si>
  <si>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</si>
  <si>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</si>
  <si>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</si>
  <si>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</si>
  <si>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</si>
  <si>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</si>
  <si>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</si>
  <si>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</si>
  <si>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</si>
  <si>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</si>
  <si>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</si>
  <si>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</si>
  <si>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</si>
  <si>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</si>
  <si>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</si>
  <si>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</si>
  <si>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</si>
  <si>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</si>
  <si>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</si>
  <si>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</si>
  <si>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</si>
  <si>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</si>
  <si>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</si>
  <si>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</si>
  <si>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</si>
  <si>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</si>
  <si>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</si>
  <si>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</si>
  <si>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</si>
  <si>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</si>
  <si>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</si>
  <si>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</si>
  <si>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</si>
  <si>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</si>
  <si>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</si>
  <si>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</si>
  <si>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</si>
  <si>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</si>
  <si>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</si>
  <si>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</si>
  <si>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</si>
  <si>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</si>
  <si>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</si>
  <si>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</si>
  <si>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</si>
  <si>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</si>
  <si>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</si>
  <si>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</si>
  <si>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</si>
  <si>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</si>
  <si>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</si>
  <si>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</si>
  <si>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</si>
  <si>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</si>
  <si>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</si>
  <si>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</si>
  <si>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</si>
  <si>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</si>
  <si>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</si>
  <si>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</si>
  <si>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</si>
  <si>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</si>
  <si>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</si>
  <si>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</si>
  <si>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</si>
  <si>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</si>
  <si>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</si>
  <si>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</si>
  <si>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</si>
  <si>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</si>
  <si>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</si>
  <si>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</si>
  <si>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</si>
  <si>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</si>
  <si>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</si>
  <si>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</si>
  <si>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</si>
  <si>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</si>
  <si>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</si>
  <si>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</si>
  <si>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</si>
  <si>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</si>
  <si>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</si>
  <si>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</si>
  <si>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</si>
  <si>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</si>
  <si>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</si>
  <si>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</si>
  <si>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</si>
  <si>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</si>
  <si>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</si>
  <si>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</si>
  <si>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</si>
  <si>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</si>
  <si>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</si>
  <si>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</si>
  <si>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</si>
  <si>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</si>
  <si>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</si>
  <si>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</si>
  <si>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</si>
  <si>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</si>
  <si>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</si>
  <si>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</si>
  <si>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</si>
  <si>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</si>
  <si>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</si>
  <si>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</si>
  <si>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</si>
  <si>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</si>
  <si>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</si>
  <si>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</si>
  <si>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</si>
  <si>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</si>
  <si>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</si>
  <si>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</si>
  <si>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</si>
  <si>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</si>
  <si>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</si>
  <si>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</si>
  <si>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</si>
  <si>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</si>
  <si>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</si>
  <si>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</si>
  <si>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</si>
  <si>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</si>
  <si>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</si>
  <si>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</si>
  <si>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</si>
  <si>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</si>
  <si>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</si>
  <si>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</si>
  <si>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</si>
  <si>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</si>
  <si>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</si>
  <si>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</si>
  <si>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</si>
  <si>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</si>
  <si>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</si>
  <si>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</si>
  <si>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</si>
  <si>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</si>
  <si>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</si>
  <si>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</si>
  <si>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</si>
  <si>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</si>
  <si>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</si>
  <si>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</si>
  <si>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</si>
  <si>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</si>
  <si>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</si>
  <si>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</si>
  <si>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</si>
  <si>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</si>
  <si>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</si>
  <si>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</si>
  <si>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</si>
  <si>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</si>
  <si>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</si>
  <si>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</si>
  <si>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</si>
  <si>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</si>
  <si>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</si>
  <si>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</si>
  <si>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</si>
  <si>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</si>
  <si>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</si>
  <si>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</si>
  <si>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</si>
  <si>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</si>
  <si>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</si>
  <si>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</si>
  <si>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</si>
  <si>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</si>
  <si>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</si>
  <si>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</si>
  <si>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</si>
  <si>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</si>
  <si>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</si>
  <si>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</si>
  <si>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</si>
  <si>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</si>
  <si>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</si>
  <si>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</si>
  <si>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</si>
  <si>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</si>
  <si>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</si>
  <si>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</si>
  <si>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</si>
  <si>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</si>
  <si>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</si>
  <si>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</si>
  <si>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</si>
  <si>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</si>
  <si>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</si>
  <si>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</si>
  <si>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</si>
  <si>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</si>
  <si>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</si>
  <si>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</si>
  <si>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</si>
  <si>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</si>
  <si>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</si>
  <si>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</si>
  <si>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</si>
  <si>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</si>
  <si>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</si>
  <si>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</si>
  <si>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</si>
  <si>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</si>
  <si>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</si>
  <si>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</si>
  <si>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</si>
  <si>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</si>
  <si>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</si>
  <si>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</si>
  <si>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</si>
  <si>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</si>
  <si>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</si>
  <si>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</si>
  <si>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</si>
  <si>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</si>
  <si>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</si>
  <si>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</si>
  <si>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</si>
  <si>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</si>
  <si>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</si>
  <si>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</si>
  <si>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</si>
  <si>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</si>
  <si>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</si>
  <si>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</si>
  <si>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</si>
  <si>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</si>
  <si>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</si>
  <si>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</si>
  <si>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</si>
  <si>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</si>
  <si>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</si>
  <si>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</si>
  <si>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</si>
  <si>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</si>
  <si>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</si>
  <si>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</si>
  <si>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</si>
  <si>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</si>
  <si>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</si>
  <si>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</si>
  <si>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</si>
  <si>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</si>
  <si>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</si>
  <si>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</si>
  <si>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</si>
  <si>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</si>
  <si>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</si>
  <si>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</si>
  <si>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</si>
  <si>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</si>
  <si>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</si>
  <si>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</si>
  <si>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</si>
  <si>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</si>
  <si>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</si>
  <si>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</si>
  <si>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</si>
  <si>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</si>
  <si>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</si>
  <si>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</si>
  <si>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</si>
  <si>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</si>
  <si>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</si>
  <si>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</si>
  <si>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</si>
  <si>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</si>
  <si>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</si>
  <si>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</si>
  <si>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</si>
  <si>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</si>
  <si>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</si>
  <si>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</si>
  <si>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</si>
  <si>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</si>
  <si>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</si>
  <si>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</si>
  <si>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</si>
  <si>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</si>
  <si>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</si>
  <si>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</si>
  <si>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</si>
  <si>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</si>
  <si>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</si>
  <si>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</si>
  <si>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</si>
  <si>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</si>
  <si>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</si>
  <si>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</si>
  <si>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</si>
  <si>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</si>
  <si>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</si>
  <si>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</si>
  <si>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</si>
  <si>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</si>
  <si>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</si>
  <si>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</si>
  <si>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</si>
  <si>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</si>
  <si>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</si>
  <si>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</si>
  <si>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</si>
  <si>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</si>
  <si>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</si>
  <si>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</si>
  <si>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</si>
  <si>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</si>
  <si>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</si>
  <si>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</si>
  <si>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</si>
  <si>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</si>
  <si>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</si>
  <si>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</si>
  <si>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</si>
  <si>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</si>
  <si>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</si>
  <si>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</si>
  <si>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</si>
  <si>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</si>
  <si>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</si>
  <si>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</si>
  <si>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</si>
  <si>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</si>
  <si>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</si>
  <si>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</si>
  <si>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</si>
  <si>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</si>
  <si>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</si>
  <si>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</si>
  <si>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</si>
  <si>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</si>
  <si>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</si>
  <si>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</si>
  <si>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</si>
  <si>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</si>
  <si>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</si>
  <si>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</si>
  <si>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</si>
  <si>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</si>
  <si>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</si>
  <si>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</si>
  <si>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</si>
  <si>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</si>
  <si>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</si>
  <si>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</si>
  <si>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</si>
  <si>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</si>
  <si>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</si>
  <si>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</si>
  <si>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</si>
  <si>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</si>
  <si>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</si>
  <si>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</si>
  <si>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</si>
  <si>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</si>
  <si>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</si>
  <si>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</si>
  <si>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</si>
  <si>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</si>
  <si>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</si>
  <si>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</si>
  <si>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</si>
  <si>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</si>
  <si>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</si>
  <si>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</si>
  <si>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</si>
  <si>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</si>
  <si>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</si>
  <si>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</si>
  <si>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</si>
  <si>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</si>
  <si>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</si>
  <si>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</si>
  <si>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</si>
  <si>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</si>
  <si>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</si>
  <si>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</si>
  <si>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</si>
  <si>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</si>
  <si>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</si>
  <si>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</si>
  <si>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</si>
  <si>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</si>
  <si>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</si>
  <si>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</si>
  <si>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</si>
  <si>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</si>
  <si>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</si>
  <si>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</si>
  <si>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</si>
  <si>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</si>
  <si>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</si>
  <si>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</si>
  <si>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</si>
  <si>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</si>
  <si>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</si>
  <si>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</si>
  <si>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</si>
  <si>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</si>
  <si>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</si>
  <si>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</si>
  <si>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</si>
  <si>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</si>
  <si>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</si>
  <si>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</si>
  <si>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</si>
  <si>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</si>
  <si>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</si>
  <si>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</si>
  <si>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</si>
  <si>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</si>
  <si>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</si>
  <si>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</si>
  <si>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</si>
  <si>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</si>
  <si>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</si>
  <si>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</si>
  <si>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</si>
  <si>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</si>
  <si>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</si>
  <si>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</si>
  <si>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</si>
  <si>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</si>
  <si>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</si>
  <si>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</si>
  <si>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</si>
  <si>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</si>
  <si>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</si>
  <si>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</si>
  <si>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</si>
  <si>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</si>
  <si>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</si>
  <si>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</si>
  <si>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</si>
  <si>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</si>
  <si>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</si>
  <si>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</si>
  <si>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</si>
  <si>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</si>
  <si>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</si>
  <si>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</si>
  <si>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</si>
  <si>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</si>
  <si>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</si>
  <si>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</si>
  <si>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</si>
  <si>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</si>
  <si>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</si>
  <si>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</si>
  <si>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</si>
  <si>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</si>
  <si>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</si>
  <si>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</si>
  <si>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</si>
  <si>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</si>
  <si>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</si>
  <si>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</si>
  <si>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</si>
  <si>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</si>
  <si>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</si>
  <si>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</si>
  <si>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</si>
  <si>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</si>
  <si>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</si>
  <si>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</si>
  <si>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</si>
  <si>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</si>
  <si>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</si>
  <si>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</si>
  <si>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</si>
  <si>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</si>
  <si>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</si>
  <si>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</si>
  <si>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</si>
  <si>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</si>
  <si>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</si>
  <si>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</si>
  <si>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</si>
  <si>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</si>
  <si>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</si>
  <si>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</si>
  <si>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</si>
  <si>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</si>
  <si>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</si>
  <si>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</si>
  <si>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</si>
  <si>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</si>
  <si>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</si>
  <si>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</si>
  <si>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</si>
  <si>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</si>
  <si>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</si>
  <si>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</si>
  <si>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</si>
  <si>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</si>
  <si>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</si>
  <si>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</si>
  <si>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</si>
  <si>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</si>
  <si>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</si>
  <si>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</si>
  <si>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</si>
  <si>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</si>
  <si>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</si>
  <si>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</si>
  <si>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</si>
  <si>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</si>
  <si>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</si>
  <si>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</si>
  <si>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</si>
  <si>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</si>
  <si>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</si>
  <si>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</si>
  <si>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</si>
  <si>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</si>
  <si>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</si>
  <si>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</si>
  <si>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</si>
  <si>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</si>
  <si>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</si>
  <si>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</si>
  <si>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</si>
  <si>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</si>
  <si>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</si>
  <si>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</si>
  <si>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</si>
  <si>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</si>
  <si>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</si>
  <si>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</si>
  <si>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</si>
  <si>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</si>
  <si>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</si>
  <si>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</si>
  <si>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</si>
  <si>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</si>
  <si>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</si>
  <si>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</si>
  <si>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</si>
  <si>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</si>
  <si>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</si>
  <si>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</si>
  <si>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</si>
  <si>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</si>
  <si>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</si>
  <si>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</si>
  <si>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</si>
  <si>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</si>
  <si>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</si>
  <si>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</si>
  <si>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</si>
  <si>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</si>
  <si>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</si>
  <si>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</si>
  <si>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</si>
  <si>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</si>
  <si>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</si>
  <si>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</si>
  <si>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</si>
  <si>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</si>
  <si>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</si>
  <si>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</si>
  <si>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</si>
  <si>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</si>
  <si>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</si>
  <si>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</si>
  <si>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</si>
  <si>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</si>
  <si>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</si>
  <si>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</si>
  <si>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</si>
  <si>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</si>
  <si>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</si>
  <si>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</si>
  <si>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</si>
  <si>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</si>
  <si>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</si>
  <si>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</si>
  <si>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</si>
  <si>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</si>
  <si>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</si>
  <si>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</si>
  <si>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</si>
  <si>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</si>
  <si>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</si>
  <si>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</si>
  <si>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</si>
  <si>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</si>
  <si>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</si>
  <si>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</si>
  <si>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</si>
  <si>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</si>
  <si>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</si>
  <si>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</si>
  <si>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</si>
  <si>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</si>
  <si>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</si>
  <si>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</si>
  <si>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</si>
  <si>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</si>
  <si>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</si>
  <si>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</si>
  <si>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</si>
  <si>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</si>
  <si>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</si>
  <si>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</si>
  <si>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</si>
  <si>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</si>
  <si>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</si>
  <si>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</si>
  <si>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</si>
  <si>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</si>
  <si>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</si>
  <si>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</si>
  <si>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</si>
  <si>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</si>
  <si>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</si>
  <si>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</si>
  <si>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</si>
  <si>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</si>
  <si>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</si>
  <si>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</si>
  <si>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</si>
  <si>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</si>
  <si>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</si>
  <si>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</si>
  <si>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</si>
  <si>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</si>
  <si>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</si>
  <si>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</si>
  <si>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</si>
  <si>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</si>
  <si>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</si>
  <si>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</si>
  <si>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</si>
  <si>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</si>
  <si>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</si>
  <si>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</si>
  <si>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</si>
  <si>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</si>
  <si>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</si>
  <si>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</si>
  <si>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</si>
  <si>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</si>
  <si>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</si>
  <si>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</si>
  <si>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</si>
  <si>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</si>
  <si>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</si>
  <si>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</si>
  <si>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</si>
  <si>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</si>
  <si>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</si>
  <si>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</si>
  <si>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</si>
  <si>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</si>
  <si>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</si>
  <si>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</si>
  <si>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</si>
  <si>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</si>
  <si>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</si>
  <si>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</si>
  <si>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</si>
  <si>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</si>
  <si>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</si>
  <si>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</si>
  <si>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</si>
  <si>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</si>
  <si>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</si>
  <si>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</si>
  <si>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</si>
  <si>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</si>
  <si>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</si>
  <si>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</si>
  <si>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</si>
  <si>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</si>
  <si>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</si>
  <si>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</si>
  <si>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</si>
  <si>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</si>
  <si>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</si>
  <si>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</si>
  <si>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</si>
  <si>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</si>
  <si>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</si>
  <si>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</si>
  <si>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</si>
  <si>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</si>
  <si>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</si>
  <si>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</si>
  <si>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</si>
  <si>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</si>
  <si>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</si>
  <si>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</si>
  <si>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</si>
  <si>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</si>
  <si>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</si>
  <si>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</si>
  <si>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</si>
  <si>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</si>
  <si>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</si>
  <si>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</si>
  <si>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</si>
  <si>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</si>
  <si>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</si>
  <si>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</si>
  <si>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</si>
  <si>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</si>
  <si>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</si>
  <si>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</si>
  <si>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</si>
  <si>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</si>
  <si>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</si>
  <si>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</si>
  <si>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</si>
  <si>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</si>
  <si>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</si>
  <si>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</si>
  <si>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</si>
  <si>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</si>
  <si>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</si>
  <si>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</si>
  <si>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</si>
  <si>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</si>
  <si>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</si>
  <si>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</si>
  <si>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</si>
  <si>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</si>
  <si>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</si>
  <si>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</si>
  <si>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</si>
  <si>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</si>
  <si>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</si>
  <si>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</si>
  <si>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</si>
  <si>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</si>
  <si>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</si>
  <si>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</si>
  <si>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</si>
  <si>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</si>
  <si>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</si>
  <si>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</si>
  <si>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</si>
  <si>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</si>
  <si>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</si>
  <si>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</si>
  <si>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</si>
  <si>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</si>
  <si>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</si>
  <si>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</si>
  <si>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</si>
  <si>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</si>
  <si>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</si>
  <si>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</si>
  <si>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</si>
  <si>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</si>
  <si>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</si>
  <si>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</si>
  <si>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</si>
  <si>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</si>
  <si>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</si>
  <si>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</si>
  <si>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</si>
  <si>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</si>
  <si>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</si>
  <si>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</si>
  <si>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</si>
  <si>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</si>
  <si>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</si>
  <si>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</si>
  <si>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</si>
  <si>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</si>
  <si>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</si>
  <si>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</si>
  <si>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</si>
  <si>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</si>
  <si>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</si>
  <si>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</si>
  <si>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</si>
  <si>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</si>
  <si>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</si>
  <si>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</si>
  <si>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</si>
  <si>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</si>
  <si>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</si>
  <si>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</si>
  <si>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</si>
  <si>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</si>
  <si>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</si>
  <si>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</si>
  <si>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</si>
  <si>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</si>
  <si>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</si>
  <si>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</si>
  <si>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</si>
  <si>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</si>
  <si>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</si>
  <si>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</si>
  <si>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</si>
  <si>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</si>
  <si>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</si>
  <si>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</si>
  <si>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</si>
  <si>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</si>
  <si>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</si>
  <si>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</si>
  <si>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</si>
  <si>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</si>
  <si>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</si>
  <si>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</si>
  <si>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</si>
  <si>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</si>
  <si>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</si>
  <si>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</si>
  <si>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</si>
  <si>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</si>
  <si>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</si>
  <si>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</si>
  <si>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</si>
  <si>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</si>
  <si>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</si>
  <si>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</si>
  <si>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</si>
  <si>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</si>
  <si>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</si>
  <si>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</si>
  <si>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</si>
  <si>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</si>
  <si>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</si>
  <si>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</si>
  <si>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</si>
  <si>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</si>
  <si>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</si>
  <si>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</si>
  <si>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</si>
  <si>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</si>
  <si>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</si>
  <si>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</si>
  <si>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</si>
  <si>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</si>
  <si>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</si>
  <si>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</si>
  <si>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</si>
  <si>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</si>
  <si>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</si>
  <si>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</si>
  <si>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</si>
  <si>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</si>
  <si>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</si>
  <si>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</si>
  <si>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</si>
  <si>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</si>
  <si>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</si>
  <si>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</si>
  <si>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</si>
  <si>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</si>
  <si>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</si>
  <si>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</si>
  <si>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</si>
  <si>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</si>
  <si>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</si>
  <si>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</si>
  <si>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</si>
  <si>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</si>
  <si>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</si>
  <si>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</si>
  <si>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</si>
  <si>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</si>
  <si>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</si>
  <si>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</si>
  <si>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</si>
  <si>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</si>
  <si>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</si>
  <si>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</si>
  <si>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</si>
  <si>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</si>
  <si>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</si>
  <si>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</si>
  <si>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</si>
  <si>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</si>
  <si>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</si>
  <si>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</si>
  <si>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</si>
  <si>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</si>
  <si>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</si>
  <si>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</si>
  <si>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</si>
  <si>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</si>
  <si>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</si>
  <si>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</si>
  <si>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</si>
  <si>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</si>
  <si>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</si>
  <si>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</si>
  <si>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</si>
  <si>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</si>
  <si>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</si>
  <si>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</si>
  <si>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</si>
  <si>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</si>
  <si>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</si>
  <si>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</si>
  <si>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</si>
  <si>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</si>
  <si>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</si>
  <si>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</si>
  <si>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</si>
  <si>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</si>
  <si>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</si>
  <si>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</si>
  <si>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</si>
  <si>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</si>
  <si>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</si>
  <si>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</si>
  <si>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</si>
  <si>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</si>
  <si>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</si>
  <si>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</si>
  <si>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</si>
  <si>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</si>
  <si>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</si>
  <si>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</si>
  <si>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</si>
  <si>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</si>
  <si>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</si>
  <si>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</si>
  <si>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</si>
  <si>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</si>
  <si>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</si>
  <si>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</si>
  <si>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</si>
  <si>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</si>
  <si>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</si>
  <si>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</si>
  <si>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</si>
  <si>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</si>
  <si>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</si>
  <si>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</si>
  <si>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</si>
  <si>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</si>
  <si>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</si>
  <si>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</si>
  <si>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</si>
  <si>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</si>
  <si>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</si>
  <si>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</si>
  <si>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</si>
  <si>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</si>
  <si>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</si>
  <si>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</si>
  <si>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</si>
  <si>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</si>
  <si>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</si>
  <si>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</si>
  <si>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</si>
  <si>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</si>
  <si>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</si>
  <si>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</si>
  <si>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</si>
  <si>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</si>
  <si>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</si>
  <si>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</si>
  <si>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</si>
  <si>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</si>
  <si>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</si>
  <si>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</si>
  <si>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</si>
  <si>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</si>
  <si>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</si>
  <si>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</si>
  <si>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</si>
  <si>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</si>
  <si>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</si>
  <si>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</si>
  <si>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</si>
  <si>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</si>
  <si>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</si>
  <si>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</si>
  <si>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</si>
  <si>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</si>
  <si>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</si>
  <si>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</si>
  <si>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</si>
  <si>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</si>
  <si>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</si>
  <si>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</si>
  <si>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</si>
  <si>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</si>
  <si>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</si>
  <si>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</si>
  <si>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</si>
  <si>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</si>
  <si>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</si>
  <si>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</si>
  <si>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</si>
  <si>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</si>
  <si>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</si>
  <si>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</si>
  <si>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</si>
  <si>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</si>
  <si>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</si>
  <si>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</si>
  <si>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</si>
  <si>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</si>
  <si>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</si>
  <si>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</si>
  <si>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</si>
  <si>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</si>
  <si>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</si>
  <si>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</si>
  <si>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</si>
  <si>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</si>
  <si>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</si>
  <si>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</si>
  <si>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</si>
  <si>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</si>
  <si>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</si>
  <si>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</si>
  <si>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</si>
  <si>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</si>
  <si>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</si>
  <si>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</si>
  <si>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</si>
  <si>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</si>
  <si>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</si>
  <si>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</si>
  <si>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</si>
  <si>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</si>
  <si>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</si>
  <si>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</si>
  <si>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</si>
  <si>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</si>
  <si>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</si>
  <si>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</si>
  <si>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</si>
  <si>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</si>
  <si>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</si>
  <si>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</si>
  <si>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</si>
  <si>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</si>
  <si>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</si>
  <si>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</si>
  <si>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</si>
  <si>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</si>
  <si>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</si>
  <si>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</si>
  <si>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</si>
  <si>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</si>
  <si>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</si>
  <si>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</si>
  <si>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</si>
  <si>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</si>
  <si>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</si>
  <si>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</si>
  <si>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</si>
  <si>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</si>
  <si>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</si>
  <si>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</si>
  <si>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</si>
  <si>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</si>
  <si>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</si>
  <si>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</si>
  <si>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</si>
  <si>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</si>
  <si>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</si>
  <si>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</si>
  <si>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</si>
  <si>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</si>
  <si>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</si>
  <si>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</si>
  <si>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</si>
  <si>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</si>
  <si>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</si>
  <si>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</si>
  <si>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</si>
  <si>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</si>
  <si>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</si>
  <si>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</si>
  <si>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</si>
  <si>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</si>
  <si>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</si>
  <si>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</si>
  <si>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</si>
  <si>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</si>
  <si>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</si>
  <si>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</si>
  <si>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</si>
  <si>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</si>
  <si>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</si>
  <si>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</si>
  <si>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</si>
  <si>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</si>
  <si>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</si>
  <si>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</si>
  <si>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</si>
  <si>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</si>
  <si>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</si>
  <si>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</si>
  <si>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</si>
  <si>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</si>
  <si>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</si>
  <si>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</si>
  <si>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</si>
  <si>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</si>
  <si>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</si>
  <si>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</si>
  <si>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</si>
  <si>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</si>
  <si>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</si>
  <si>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</si>
  <si>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</si>
  <si>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</si>
  <si>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</si>
  <si>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</si>
  <si>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</si>
  <si>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</si>
  <si>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</si>
  <si>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</si>
  <si>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</si>
  <si>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</si>
  <si>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</si>
  <si>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</si>
  <si>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</si>
  <si>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</si>
  <si>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</si>
  <si>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</si>
  <si>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</si>
  <si>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</si>
  <si>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</si>
  <si>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</si>
  <si>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</si>
  <si>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</si>
  <si>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</si>
  <si>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</si>
  <si>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</si>
  <si>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</si>
  <si>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</si>
  <si>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</si>
  <si>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</si>
  <si>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</si>
  <si>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</si>
  <si>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</si>
  <si>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</si>
  <si>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</si>
  <si>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</si>
  <si>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</si>
  <si>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</si>
  <si>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</si>
  <si>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</si>
  <si>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</si>
  <si>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</si>
  <si>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</si>
  <si>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</si>
  <si>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</si>
  <si>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</si>
  <si>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</si>
  <si>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</si>
  <si>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</si>
  <si>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</si>
  <si>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</si>
  <si>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</si>
  <si>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</si>
  <si>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</si>
  <si>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</si>
  <si>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</si>
  <si>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</si>
  <si>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</si>
  <si>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</si>
  <si>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</si>
  <si>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</si>
  <si>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</si>
  <si>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</si>
  <si>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</si>
  <si>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</si>
  <si>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</si>
  <si>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</si>
  <si>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</si>
  <si>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</si>
  <si>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</si>
  <si>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</si>
  <si>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</si>
  <si>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</si>
  <si>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</si>
  <si>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</si>
  <si>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</si>
  <si>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</si>
  <si>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</si>
  <si>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</si>
  <si>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</si>
  <si>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</si>
  <si>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</si>
  <si>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</si>
  <si>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</si>
  <si>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</si>
  <si>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</si>
  <si>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</si>
  <si>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</si>
  <si>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</si>
  <si>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</si>
  <si>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</si>
  <si>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</si>
  <si>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</si>
  <si>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</si>
  <si>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</si>
  <si>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</si>
  <si>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</si>
  <si>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</si>
  <si>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</si>
  <si>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</si>
  <si>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</si>
  <si>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</si>
  <si>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</si>
  <si>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</si>
  <si>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</si>
  <si>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</si>
  <si>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</si>
  <si>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</si>
  <si>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</si>
  <si>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</si>
  <si>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</si>
  <si>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</si>
  <si>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</si>
  <si>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</si>
  <si>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</si>
  <si>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</si>
  <si>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</si>
  <si>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</si>
  <si>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</si>
  <si>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</si>
  <si>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</si>
  <si>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</si>
  <si>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</si>
  <si>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</si>
  <si>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</si>
  <si>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</si>
  <si>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</si>
  <si>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</si>
  <si>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</si>
  <si>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</si>
  <si>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</si>
  <si>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</si>
  <si>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</si>
  <si>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</si>
  <si>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</si>
  <si>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</si>
  <si>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</si>
  <si>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</si>
  <si>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</si>
  <si>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</si>
  <si>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</si>
  <si>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</si>
  <si>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</si>
  <si>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</si>
  <si>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</si>
  <si>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</si>
  <si>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</si>
  <si>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</si>
  <si>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</si>
  <si>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</si>
  <si>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</si>
  <si>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</si>
  <si>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</si>
  <si>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</si>
  <si>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</si>
  <si>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</si>
  <si>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</si>
  <si>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</si>
  <si>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</si>
  <si>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</si>
  <si>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</si>
  <si>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</si>
  <si>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</si>
  <si>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</si>
  <si>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</si>
  <si>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</si>
  <si>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</si>
  <si>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</si>
  <si>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</si>
  <si>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</si>
  <si>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</si>
  <si>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</si>
  <si>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</si>
  <si>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</si>
  <si>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</si>
  <si>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</si>
  <si>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</si>
  <si>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</si>
  <si>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</si>
  <si>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</si>
  <si>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</si>
  <si>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</si>
  <si>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</si>
  <si>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</si>
  <si>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</si>
  <si>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</si>
  <si>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</si>
  <si>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</si>
  <si>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</si>
  <si>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</si>
  <si>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</si>
  <si>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</si>
  <si>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</si>
  <si>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</si>
  <si>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</si>
  <si>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</si>
  <si>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</si>
  <si>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</si>
  <si>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</si>
  <si>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</si>
  <si>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</si>
  <si>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</si>
  <si>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</si>
  <si>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</si>
  <si>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</si>
  <si>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</si>
  <si>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</si>
  <si>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</si>
  <si>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</si>
  <si>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</si>
  <si>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</si>
  <si>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</si>
  <si>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</si>
  <si>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</si>
  <si>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</si>
  <si>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</si>
  <si>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</si>
  <si>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</si>
  <si>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</si>
  <si>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</si>
  <si>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</si>
  <si>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</si>
  <si>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</si>
  <si>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</si>
  <si>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</si>
  <si>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</si>
  <si>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</si>
  <si>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</si>
  <si>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</si>
  <si>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</si>
  <si>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</si>
  <si>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</si>
  <si>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</si>
  <si>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</si>
  <si>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</si>
  <si>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</si>
  <si>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</si>
  <si>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</si>
  <si>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</si>
  <si>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jachting - bežné transfery</t>
  </si>
  <si>
    <t>TB-1/2</t>
  </si>
  <si>
    <t>Tatra banka, a.s.</t>
  </si>
  <si>
    <t>TB-2/2</t>
  </si>
  <si>
    <t>2025/298</t>
  </si>
  <si>
    <t>World Sailing členský poplatok na rok 2025</t>
  </si>
  <si>
    <t>World Sailing</t>
  </si>
  <si>
    <t>FP2025001</t>
  </si>
  <si>
    <t>M0049-25</t>
  </si>
  <si>
    <t>IQ Foil Class členský poplatok na rok 2025</t>
  </si>
  <si>
    <t>International IQ Foil Class Association</t>
  </si>
  <si>
    <t>FP2025002</t>
  </si>
  <si>
    <t>16526</t>
  </si>
  <si>
    <t>Optimist Class členský poplatok na rok 2025</t>
  </si>
  <si>
    <t>International Optimist Dinghy Association</t>
  </si>
  <si>
    <t>FP2025004</t>
  </si>
  <si>
    <t>2501005</t>
  </si>
  <si>
    <t>služby generálneho sekretára 1/2025</t>
  </si>
  <si>
    <t>35861941</t>
  </si>
  <si>
    <t>WAVE, s.r.o.</t>
  </si>
  <si>
    <t>FP2025006</t>
  </si>
  <si>
    <t>2813854837</t>
  </si>
  <si>
    <t>Orange služby 24.12.2024 - 23.01.2025</t>
  </si>
  <si>
    <t>35697270</t>
  </si>
  <si>
    <t>Orange Slovensko, a.s.</t>
  </si>
  <si>
    <t>FP2025005</t>
  </si>
  <si>
    <t>37500053</t>
  </si>
  <si>
    <t>registratúrny systém 01/2025</t>
  </si>
  <si>
    <t>35690003</t>
  </si>
  <si>
    <t>RASAX alfa, spol. s r.o.</t>
  </si>
  <si>
    <t>FP2025007</t>
  </si>
  <si>
    <t>0001FV000122/25</t>
  </si>
  <si>
    <t>trofejové ocenenia pre najlepších športovcov roku 2024 - plakety, sklo v kazete</t>
  </si>
  <si>
    <t>35774282</t>
  </si>
  <si>
    <t>Victory sport, spol. s r.o.</t>
  </si>
  <si>
    <t>FP2025008</t>
  </si>
  <si>
    <t>2590102</t>
  </si>
  <si>
    <t>prevádzka domény newsailing.sk na rok 2025</t>
  </si>
  <si>
    <t>47184451</t>
  </si>
  <si>
    <t>Odporúčame, s.r.o.</t>
  </si>
  <si>
    <t>FP2025009</t>
  </si>
  <si>
    <t>9920250100</t>
  </si>
  <si>
    <t>Generálne zhromaždenie SZJ - prenájom priestorov, prenájom techniky, občerstvenie - doplatok</t>
  </si>
  <si>
    <t>50692828</t>
  </si>
  <si>
    <t xml:space="preserve">Hotel Bystrička, s.r.o. </t>
  </si>
  <si>
    <t>FP2025010</t>
  </si>
  <si>
    <t>70250015</t>
  </si>
  <si>
    <t>doručovateľský servis 01/2025</t>
  </si>
  <si>
    <t>35862289</t>
  </si>
  <si>
    <t>DOM ŠPORTU, s.r.o.</t>
  </si>
  <si>
    <t>FP2025011</t>
  </si>
  <si>
    <t>INV-0476</t>
  </si>
  <si>
    <t>FINN Association - členský poplatok 2025</t>
  </si>
  <si>
    <t>International Finn Association</t>
  </si>
  <si>
    <t>Vyúčtovanie služobnej cesty: M. Ježko, účel cesty: Race Officials Exchange Program, miesto konania: Londýn, dátum konania: 9.1.2025 - 13.1.2025 - cestovné, ubytovanie</t>
  </si>
  <si>
    <t>Ryanair, Premier Inn London Chiswick</t>
  </si>
  <si>
    <t>FP2025012</t>
  </si>
  <si>
    <t>2818454680</t>
  </si>
  <si>
    <t>Orange služby 24.01.2025 - 23.02.2025</t>
  </si>
  <si>
    <t>Majstrovstvá sveta 2025 - trieda Optimist, 1. splátka štartovné, dátum konania: 26.6.2025 - 6.7.2025, miesto: Portorož, Slovinsko, počet účastníkov: 6</t>
  </si>
  <si>
    <t>Jadralni klub Pirat, Portorož</t>
  </si>
  <si>
    <t>FP2025013</t>
  </si>
  <si>
    <t>37500096</t>
  </si>
  <si>
    <t>registratúrny systém 02/2025</t>
  </si>
  <si>
    <t>FP2025014</t>
  </si>
  <si>
    <t>2502009</t>
  </si>
  <si>
    <t>služby generálneho sekretára 2/2025</t>
  </si>
  <si>
    <t>FP2025015</t>
  </si>
  <si>
    <t>INV294057752</t>
  </si>
  <si>
    <t>ZOOM služba na obdobie 22.2.2025 - 21.2.2026</t>
  </si>
  <si>
    <t>Zoom Communications, Inc.</t>
  </si>
  <si>
    <t>FP2025016</t>
  </si>
  <si>
    <t>137/2025</t>
  </si>
  <si>
    <t>EUROSAF členský poplatok na rok 2025</t>
  </si>
  <si>
    <t>European Sailing Federation (EUROSAF)</t>
  </si>
  <si>
    <t>FP2025017</t>
  </si>
  <si>
    <t>2025/03/03</t>
  </si>
  <si>
    <t>Raceboard Class členský poplatok na rok 2025</t>
  </si>
  <si>
    <t>International Windsurfing Association</t>
  </si>
  <si>
    <t>FP2025018</t>
  </si>
  <si>
    <t>70250046</t>
  </si>
  <si>
    <t>doručovateľský servis 02/2025</t>
  </si>
  <si>
    <t>FP2025021</t>
  </si>
  <si>
    <t>2823118650</t>
  </si>
  <si>
    <t>Orange služby 24.02.2025 - 23.03.2025</t>
  </si>
  <si>
    <t>FP2025022</t>
  </si>
  <si>
    <t>37500134</t>
  </si>
  <si>
    <t>registratúrny systém 03/2025</t>
  </si>
  <si>
    <t>FP2025023</t>
  </si>
  <si>
    <t>2503009</t>
  </si>
  <si>
    <t>služby generálneho sekretára 3/2025</t>
  </si>
  <si>
    <t xml:space="preserve">Zmluva </t>
  </si>
  <si>
    <t>Záloha : Medzinárodné majstrovstvá SR 2025 okruhový jachting, lodné triedy: 420, BIC, Techno 293, BIC Techno Plus, ILCA 4, ILCA 6, ILCA 7, Optimist, Raceboard, miesto konania: VN Kráľová, dátum: 18.9 - 21. 9.2025, dotácia na technické zabezpečenie majstrovstiev</t>
  </si>
  <si>
    <t>30777828, 00892203</t>
  </si>
  <si>
    <t>Yacht club SLOVAN Bratislava, TJ Sĺňava Piešťany</t>
  </si>
  <si>
    <t>TB-3/2</t>
  </si>
  <si>
    <t>bankový poplatok</t>
  </si>
  <si>
    <t>FP2025020</t>
  </si>
  <si>
    <t>70250078</t>
  </si>
  <si>
    <t>doručovateľský servis 03/2025</t>
  </si>
  <si>
    <t>TB-4/2</t>
  </si>
  <si>
    <t xml:space="preserve">Majstrovstvá sveta 2025 - trieda Optimist, 2. splátka štartovné, dátum konania: 26.6.2025 - 6.7.2025, miesto: Portorož, Slovinsko, počet účastníkov: 6 </t>
  </si>
  <si>
    <t>FP2025024</t>
  </si>
  <si>
    <t>1000043125</t>
  </si>
  <si>
    <t>Medaile na Majstrovstvá SR 2025 lodná trieda ORC a lodná trieda Kajutové plachetnice</t>
  </si>
  <si>
    <t>FP2025025</t>
  </si>
  <si>
    <t>2827786744</t>
  </si>
  <si>
    <t>Orange služby 24.03.2025 - 23.04.2025</t>
  </si>
  <si>
    <t>FP2025026</t>
  </si>
  <si>
    <t>2590411</t>
  </si>
  <si>
    <t>Webhosting old.sailing.sk - Linux na obdobie 1 rok</t>
  </si>
  <si>
    <t>FP2025027</t>
  </si>
  <si>
    <t>2504011</t>
  </si>
  <si>
    <t>služby generálneho sekretára 4/2025</t>
  </si>
  <si>
    <t>FP2025028</t>
  </si>
  <si>
    <t>37500179</t>
  </si>
  <si>
    <t>registratúrny systém 04/2025</t>
  </si>
  <si>
    <t>TB-5/2</t>
  </si>
  <si>
    <t>36631124</t>
  </si>
  <si>
    <t>2510800039, 251000057, 669032, PLIL2025019</t>
  </si>
  <si>
    <t xml:space="preserve">105 YC Dynamo Energia Bratislava - nákup športového materiálu: cestného prívesu a jeho príslušenstva na prepravu mládežníckej lode ILCA , nákup manipulačného vozíka a sťažňa pre mládežnícku loď ILCA  </t>
  </si>
  <si>
    <t>46590714</t>
  </si>
  <si>
    <t>POPCAR EU, s.r.o., Unitrailer Sp. Z o.o., DEVOTI SAILING PL Sp. Z.o.o.</t>
  </si>
  <si>
    <t>AR25067923, 165532266</t>
  </si>
  <si>
    <t>105 YC Dynamo Energia Bratislava - nákup materiálu na opravu športových plachiet, nákup materiálu a výbavy pre trénerský motorový čln</t>
  </si>
  <si>
    <t>35840773</t>
  </si>
  <si>
    <t>Robert Lindemann KG, MUZIKER, a.s.</t>
  </si>
  <si>
    <t>FP2025029</t>
  </si>
  <si>
    <t>70250110</t>
  </si>
  <si>
    <t>doručovateľský servis 04/2025</t>
  </si>
  <si>
    <t>2025020092, 2025020422, 2025020752, 251030004,2025000678, 250118,  20250013</t>
  </si>
  <si>
    <t>223 Yacht Club LIMAR - prenájom telocvične na kondičnú prípravu mládeže v mesiacoch január, február, marec, štartovné mládeže na pretekoch RS FEVA SPRING CUP v dňoch 5.4.-6.4.2025, počet pretekárov: 6, trénerská činnosť na sútredení mládežníckej lodnej triedy Optimist v dňoch 27.-30.3.2025, miesto konania: Portorož, Slovinsko, počet účastníkov: 6, štartovné mládeže na pretekoch Easter Regata, miesto konania Portorož, Slovinsko, počet pretekárov: 2</t>
  </si>
  <si>
    <t>00183636, 30777828, 45899738, 52914917</t>
  </si>
  <si>
    <t>Verejnoprospešné služby Liptovský Mikuláš, Yacht Club SLOVAN Bratislava, MBCC, s.r.o., Jadralni klub PIRAT Portorož, 3štyri, s.r.o.</t>
  </si>
  <si>
    <t>FP2025031</t>
  </si>
  <si>
    <t>2832226352</t>
  </si>
  <si>
    <t>Orange služby 24.04.2025 - 23.05.2025</t>
  </si>
  <si>
    <t>IQG2525-00050, VV-35-3-0003015, 075-1436639665</t>
  </si>
  <si>
    <t>2025 iQFoil International Games 1, miesto: Lanzarote, Španielsko, dátum: 21.1. - 3.2.2025, reprezentant: Róbert Kubín - štartovné, ubytovanie, cestovné</t>
  </si>
  <si>
    <t>IQ Foil Class, Booking.com, IBERIA</t>
  </si>
  <si>
    <t>1/02/2025</t>
  </si>
  <si>
    <t>2025 iQFoil International Games 1, miesto: Lanzarote, Španielsko, dátum: 21.1. - 3.2.2025, reprezentant: Róbert Kubín - trénerské služby</t>
  </si>
  <si>
    <t>Wind-Surf Maciej Dziemianczuk</t>
  </si>
  <si>
    <t>IQSRC25-00219, 4792309396, KKHR8L, C202500000265093</t>
  </si>
  <si>
    <t>2025 iQFoil International Games 2, miesto: Cadiz, Španielsko, dátum: 3.3. - 15.3.2025, reprezentant: Róbert Kubín - štartovné, ubytovanie, cestovné</t>
  </si>
  <si>
    <t>IQ Foil Class, Booking.com, Ryanair, Vueling Airlines SA</t>
  </si>
  <si>
    <t>1/03/2025</t>
  </si>
  <si>
    <t>2025 iQFoil International Games 2, miesto: Cadiz, Španielsko, dátum: 3.3. - 15.3.2025, reprezentant: Róbert Kubín - trénerské služby</t>
  </si>
  <si>
    <t>1/04/2025</t>
  </si>
  <si>
    <t>Semaine Olympique Francaise, miesto: Hyéres, Francúzsko, dátum: 15.4. - 26.4.2025, reprezentant: Róbert Kubín - trénerské služby</t>
  </si>
  <si>
    <t xml:space="preserve">SOF2525-00649, CLY27182, VRM1JZ, </t>
  </si>
  <si>
    <t>Semaine Olympique Francaise, miesto: Hyéres, Francúzsko, dátum: 15.4. - 26.4.2025, reprezentant: Róbert Kubín - štartovné, ubytovanie, cestovné</t>
  </si>
  <si>
    <t>IQ Foil Class, Booking.com, Ryanair</t>
  </si>
  <si>
    <t>FP2025033</t>
  </si>
  <si>
    <t>0001FV000685/25</t>
  </si>
  <si>
    <t>Medaile pre pretekárov na Majstrovstvá Slovenska v lodnej triede FINN</t>
  </si>
  <si>
    <t xml:space="preserve">Victory sport, spol. s r.o. </t>
  </si>
  <si>
    <t>FP2025035</t>
  </si>
  <si>
    <t>2505011</t>
  </si>
  <si>
    <t>služby generálneho sekretára za mesiac  5/2025</t>
  </si>
  <si>
    <t>FP2025036</t>
  </si>
  <si>
    <t>37500221</t>
  </si>
  <si>
    <t>registratúrny systém 05/2025</t>
  </si>
  <si>
    <t>TB-6/2</t>
  </si>
  <si>
    <t>002/11052025</t>
  </si>
  <si>
    <t>Preteky Krištáľový pohár 2025, dátum: 10.-11.5.2025, miesto: VDG Yacht Centrum - prenájom priestorov a infraštruktúry zariadenia VDG Yacht Centrum</t>
  </si>
  <si>
    <t>30787467</t>
  </si>
  <si>
    <t>Yachtclub Dynamo Energia Bratislava</t>
  </si>
  <si>
    <t xml:space="preserve">251040004, 251040010, 251040001, 251040003, 251070006, 251070013, 251070003, 25167, 25166, 25156, 25163, 25180 </t>
  </si>
  <si>
    <t>Pohár mládeže, miesto: Senec, dátum: 12.-13.4.2025 -  štartovné za počet pretekárov: 4. Krištáľový pohár, miesto: VD Gabčíkovo, dátum: 10.-11.5.2025 - štartovné za počet pretekárov: 4. Balnea Cup, miesto: Sĺňava Piešťany, dátum: 23.-24.5.2025 - štartovné za počet pretekárov: 8</t>
  </si>
  <si>
    <t>Yacht club SLOVAN Bratislava, Telovýchovná jednota Sĺňava Piešťany</t>
  </si>
  <si>
    <t>138</t>
  </si>
  <si>
    <t>nákup kancelárskych potrieb - obálky</t>
  </si>
  <si>
    <t>RG720170365, RG720170351, RG720170348, RG720170379, RG481393796, RG720162505</t>
  </si>
  <si>
    <t>FP2025037</t>
  </si>
  <si>
    <t>70250142</t>
  </si>
  <si>
    <t>doručovateľský servis 05/2025</t>
  </si>
  <si>
    <t>FP2025039</t>
  </si>
  <si>
    <t>2836833591</t>
  </si>
  <si>
    <t>Orange služby 24.05.2025 - 23.6.2025</t>
  </si>
  <si>
    <t>FP2025042</t>
  </si>
  <si>
    <t>37500263</t>
  </si>
  <si>
    <t>registratúrny systém 06/2025</t>
  </si>
  <si>
    <t>FP2025040</t>
  </si>
  <si>
    <t>2506016</t>
  </si>
  <si>
    <t>spracovanie účtovných dokladov za mesiace január - jún 2025</t>
  </si>
  <si>
    <t>FP2025041</t>
  </si>
  <si>
    <t>2506015</t>
  </si>
  <si>
    <t>spracovanie účtovnej závierky a daňového priznania za rok 2024</t>
  </si>
  <si>
    <t>TB-7/2</t>
  </si>
  <si>
    <t>M10-110725-0589</t>
  </si>
  <si>
    <t>zaplatenie správneho poplatku na vydanie povolenia na usporiadanie pretekov Majstrovstvá SR dátum: 18.-21.9.2025, miesto: Sĺňava Piešťany</t>
  </si>
  <si>
    <t>Dopravný úrad Bratislava</t>
  </si>
  <si>
    <t>FP2025044</t>
  </si>
  <si>
    <t>70250174</t>
  </si>
  <si>
    <t>doručovateľský servis 06/2025</t>
  </si>
  <si>
    <t>FP2025043</t>
  </si>
  <si>
    <t>2506014</t>
  </si>
  <si>
    <t>FP2025045</t>
  </si>
  <si>
    <t>22025</t>
  </si>
  <si>
    <t>Reprezentačné sústredenie lodnej triedy 29er pred pretekmi Eurocup Lipno, miesto: Lipno, Česká republika, dátum: 24.5.2025 -1.6.2025, počet účastníkov: 7, počet trénerov:  1 - odmena trénera</t>
  </si>
  <si>
    <t>50950746</t>
  </si>
  <si>
    <t>Ing. Adam Brestovský</t>
  </si>
  <si>
    <t>Reprezentačné sústredenie lodnej triedy 29er pred pretekmi Eurocup Lipno, miesto: Lipno, Česká republika, dátum: 24.5.2025 -1.6.2025, počet účastníkov: 7, počet trénerov:  1 - cestovné trénera, diéty trénera</t>
  </si>
  <si>
    <t>služby generálneho sekretára za mesiac  6/2025 čiastočne</t>
  </si>
  <si>
    <t>7132134603, 6582</t>
  </si>
  <si>
    <t>105 YC Dynamo Energia - Preteky Dunaj Regata 2025, dátum:21.-22.6.2025, miesto: VDG Yacht Centrum, počet posádok 18 - Prevádzkové náklady na činnosť pretekov - úhrada spotreby elektrickej energie, PHM do záchranných člnov</t>
  </si>
  <si>
    <t>31322832, 36677281</t>
  </si>
  <si>
    <t>Slovnaft, a.s., 
ZSE Energia a.s.</t>
  </si>
  <si>
    <t xml:space="preserve">601, 11696, 11267, 4813, 344, </t>
  </si>
  <si>
    <t>239 TJ Oravan - Preteky:Pohár primátora Námestova, miesto: Oravská priehrada, dátum:14.-15.6.2025, počet pretekárov 29 - organizácia pretekov - správny poplatok, PHM do záchranných člnov, nákup ťažného lana do záchranných člnov na odťah lodí, trofejové poháre pre víťazov</t>
  </si>
  <si>
    <t>36631124, 31322832, 31322832, 3638308, 10846671</t>
  </si>
  <si>
    <t>Slovenská pošta, a.s., 
Slovnaft a.s., 
Domatra s.r.o., 
Peter Bolek  - EKORay</t>
  </si>
  <si>
    <t>8062025</t>
  </si>
  <si>
    <t>Majstrovstvá Európy ILCA 4, miesto: Puck, Poľsko, dátum: 15.6.-26.6.2025, reprezentant: Adela Prokopcová - diéty, cestovné, ubytovanie</t>
  </si>
  <si>
    <t>Klemens Riss POL</t>
  </si>
  <si>
    <t>35314369001, 1255-0004</t>
  </si>
  <si>
    <t>Majstrovstvá Európy 29er, miesto: Riva del Garda, Taliansko, dátum: 6.7.-16.7.2025, reprezentant: Kocanová Valika - cestovné, štartovné, ubytovanie</t>
  </si>
  <si>
    <t>29er Class, Camping Bavaria</t>
  </si>
  <si>
    <t>01202, 1255-0004</t>
  </si>
  <si>
    <t>Majstrovstvá Európy 29er, miesto: Riva del Garda, Taliansko, dátum: 6.7.-16.7.2025, reprezentant: Babinčák Tomáš - štartovné, ubytovanie</t>
  </si>
  <si>
    <t>Majstrovstvá Európy 29er, miesto: Riva del Garda, Taliansko, dátum: 6.7.-16.7.2025, reprezentant: Brestovský Oliver - štartovné, ubytovanie</t>
  </si>
  <si>
    <t>FP2025049</t>
  </si>
  <si>
    <t>2025000691</t>
  </si>
  <si>
    <t>45899738</t>
  </si>
  <si>
    <t>MBCC, s.r.o.</t>
  </si>
  <si>
    <t>TB-8/2</t>
  </si>
  <si>
    <t>EINV000001327, 20250039</t>
  </si>
  <si>
    <t>223 YACHT CLUB LIMAR - Majstrovstvá Slovenska v lodnej triede RS Feva - mikiny pre reprezentantov (1373.40 eur), diplomy, potlač na mikiny (277,98 eur)</t>
  </si>
  <si>
    <t>37903632</t>
  </si>
  <si>
    <t>Monautix Kft., tritri, s.r.o.</t>
  </si>
  <si>
    <t>2025077, 5045855, 25VF00031</t>
  </si>
  <si>
    <t>223 YACHT CLUB LIMAR - náhradné diely ku klubovej plachetnici pre mládež RS Feva, 2ks Anemometer na meranie sily vetra pre rozhodcov na preteky, Majstrovstvá Slovenska v lodnej triede RS Feva - občerstvenie pretekárov</t>
  </si>
  <si>
    <t>69313555, 25753215, 47119799</t>
  </si>
  <si>
    <t>Ing. Jan Myslík, Sunnysoft s.r.o., PEMMEVA s.r.o.</t>
  </si>
  <si>
    <t>FP2025052</t>
  </si>
  <si>
    <t>0001FV000985/25</t>
  </si>
  <si>
    <t>Medaile pre pretekárov na Majstrovstvá Slovenska v lodnej triede 29er</t>
  </si>
  <si>
    <t>FP2025054</t>
  </si>
  <si>
    <t>0001FV000994/25</t>
  </si>
  <si>
    <t>Medaile pre pretekárov na Majstrovstvá Slovenska v lodnej triede Vaurien a Kajutové plachetnice</t>
  </si>
  <si>
    <t>689017, 30787467, 17057396, 30777828, 30787467, 17057396</t>
  </si>
  <si>
    <t>00689017, 30767467, 17057396, 30777828</t>
  </si>
  <si>
    <t>689017</t>
  </si>
  <si>
    <t>00689017</t>
  </si>
  <si>
    <t>TJ Motor-Yacht Námestovo</t>
  </si>
  <si>
    <t>FP2025058</t>
  </si>
  <si>
    <t>20250028</t>
  </si>
  <si>
    <t>52914917</t>
  </si>
  <si>
    <t>3štyri s.r.o.</t>
  </si>
  <si>
    <t>Pretely lodnej triedy ILCA4, 6, 7: BYC Kupa - Olympijské nádeje,  miesto: Balatonfured, Maďarsko, dátum: 21.6.- 23.6.2025, počet účastníkov: 6, počet trénerov:  1 - odmena trénera</t>
  </si>
  <si>
    <t>Reprezentačné sústredenie lodnej triedy 29er pred pretekmi Majstrovstiev Európy 29er a počas pretekov Majstrovstiev Európy lodnej triedy 29er,  miesto: Riva del Garda, Taliansko, dátum: 29.6.-8.7.2025, počet účastníkov: 5, počet trénerov:  1 - odmena trénera</t>
  </si>
  <si>
    <t>103 JK Tatran - Preteky mládeže: InterPohár 2025, miesto: Orava, dátum: 19.7.2025 - 20.7.2025, počet lodí 56, štartovné za 4 pretekárov,  Dunaj regata, miesto: VD Gabčíkovo, dátum: 21.6.2025 - 22.6.2025, počet lodí 18, štartovné za 2 pretekárov, Pohár Primátora Námestova, miesto: Orava, dátum: 14.6.2025 - 15.6.2025, počet lodí 33, štartovné za 3 pretekárov, Krištáľový pohár, miesto: VD Gabčíkovo, dátum: 10.5.2025 - 11.5,2025, počet lodí 16, štartovné za 1 pretekára</t>
  </si>
  <si>
    <t xml:space="preserve">232 Yacht Golf Club -  Preteky mládeže: InterPohár 2025, miesto: Oravská priehrada, dátum: 19.7.2025 - 20.07.2025, štartovného pretekára </t>
  </si>
  <si>
    <t>251070009</t>
  </si>
  <si>
    <t>232 Yacht Golf Club -  Preteky mládeže: Krištáľový pohár, miesto: VD Gabčíkovo, dátum: 10.5.2025 - 11.5.2025, štartovného pretekára, Dunaj Regata, miesto: VD Gabčíkovo, dátum: 21.6.2025 - 22.6.2025, štartovného pretekára</t>
  </si>
  <si>
    <t>30767467, 30777828</t>
  </si>
  <si>
    <t>Yachtclub Dynamo Energia Bratislava, Yacht Club Slovan Bratislava</t>
  </si>
  <si>
    <t>TJ Motor-Yacht Námestovo, Yachclub Dynamo Energia, TJ Oravan oddiel vodných športov, Yacht Club Slovan Bratislava</t>
  </si>
  <si>
    <t>213 TJ Motor-Yacht Námestovo - Preteky: InterPohár 2025, miesto: Oravská priehrada, dátum: 19.7.2025 - 20.07.2025 - trofejové poháre pre víťazov, PHM do záchranných člnov</t>
  </si>
  <si>
    <t>538, 2431/1/250719/127</t>
  </si>
  <si>
    <t>10846671, 00604381</t>
  </si>
  <si>
    <t>Peter Bolek - EKORAY, OMV Slovensko, s.r.o.</t>
  </si>
  <si>
    <t>V 07</t>
  </si>
  <si>
    <t>International Windsurfing Association, Leo Slosiar</t>
  </si>
  <si>
    <t>Preteky: Majstrovstvá Európy Raceboard, miesto: Riga, Lotyšsko, dátum: 11.6.2025 - 16.6.2025 - štartovné, cestovné a stravné reprezentanta</t>
  </si>
  <si>
    <t>FP2025061</t>
  </si>
  <si>
    <t>25009</t>
  </si>
  <si>
    <t>Preteky: Majstrovstvá Európy Raceboard, miesto: Riga, Lotyšsko, dátum: 11.6.2025 - 16.6.2025 počet trénerov: 1, počet pretekárov: 1 - odmena trénera</t>
  </si>
  <si>
    <t>36574376</t>
  </si>
  <si>
    <t>SVK1 s.r.o.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</si>
</sst>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62" val="5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8" t="s">
        <v>0</v>
      </c>
      <c r="C1" s="316"/>
      <c r="D1" s="316"/>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1356</v>
      </c>
      <c r="C6" s="205"/>
      <c r="D6" s="205"/>
    </row>
    <row r="7" spans="1:4" s="18" customFormat="1" ht="15" customHeight="1" x14ac:dyDescent="0.2">
      <c r="A7" s="296" t="s">
        <v>4</v>
      </c>
      <c r="C7" s="205"/>
      <c r="D7" s="205"/>
    </row>
    <row r="8" spans="1:4" s="18" customFormat="1" ht="15" customHeight="1" x14ac:dyDescent="0.2">
      <c r="A8" s="269" t="s">
        <v>1357</v>
      </c>
      <c r="C8" s="205"/>
      <c r="D8" s="205"/>
    </row>
    <row r="9" spans="1:4" s="18" customFormat="1" ht="15" customHeight="1" x14ac:dyDescent="0.2">
      <c r="A9" s="269" t="s">
        <v>1358</v>
      </c>
      <c r="C9" s="205"/>
      <c r="D9" s="205"/>
    </row>
    <row r="10" spans="1:4" s="18" customFormat="1" ht="15.75" customHeight="1" x14ac:dyDescent="0.2">
      <c r="A10" s="296" t="s">
        <v>1359</v>
      </c>
      <c r="C10" s="205"/>
      <c r="D10" s="205"/>
    </row>
    <row r="11" spans="1:4" s="18" customFormat="1" ht="42.75" customHeight="1" x14ac:dyDescent="0.2">
      <c r="A11" s="296" t="s">
        <v>1360</v>
      </c>
      <c r="C11" s="205"/>
      <c r="D11" s="205"/>
    </row>
    <row r="12" spans="1:4" s="18" customFormat="1" ht="20.45" customHeight="1" x14ac:dyDescent="0.2">
      <c r="A12" s="304" t="s">
        <v>1379</v>
      </c>
      <c r="C12" s="205"/>
      <c r="D12" s="205"/>
    </row>
    <row r="13" spans="1:4" s="18" customFormat="1" ht="23.45" customHeight="1" x14ac:dyDescent="0.2">
      <c r="A13" s="309"/>
      <c r="C13" s="205"/>
      <c r="D13" s="205"/>
    </row>
    <row r="14" spans="1:4" s="18" customFormat="1" ht="18" x14ac:dyDescent="0.2">
      <c r="A14" s="310" t="s">
        <v>5</v>
      </c>
      <c r="C14" s="205"/>
      <c r="D14" s="205"/>
    </row>
    <row r="15" spans="1:4" ht="16.350000000000001" customHeight="1" x14ac:dyDescent="0.2">
      <c r="A15" s="127"/>
      <c r="C15" s="21"/>
    </row>
    <row r="16" spans="1:4" ht="306" x14ac:dyDescent="0.2">
      <c r="A16" s="298" t="s">
        <v>6</v>
      </c>
      <c r="C16" s="21"/>
    </row>
    <row r="17" spans="1:4" ht="17.45" customHeight="1" x14ac:dyDescent="0.2">
      <c r="A17" s="21"/>
      <c r="C17" s="21"/>
    </row>
    <row r="18" spans="1:4" ht="226.3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17"/>
      <c r="D21" s="317"/>
    </row>
    <row r="22" spans="1:4" x14ac:dyDescent="0.2">
      <c r="C22" s="318"/>
      <c r="D22" s="317"/>
    </row>
    <row r="23" spans="1:4" ht="63.75" x14ac:dyDescent="0.2">
      <c r="A23" s="23" t="s">
        <v>1380</v>
      </c>
      <c r="C23" s="255"/>
      <c r="D23" s="256"/>
    </row>
    <row r="24" spans="1:4" ht="12.75" customHeight="1" x14ac:dyDescent="0.2">
      <c r="C24" s="314"/>
      <c r="D24" s="315"/>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1361</v>
      </c>
    </row>
    <row r="32" spans="1:4" ht="12.6" customHeight="1" x14ac:dyDescent="0.2"/>
    <row r="33" spans="1:3" ht="15.75" customHeight="1" x14ac:dyDescent="0.2">
      <c r="A33" s="19" t="s">
        <v>1362</v>
      </c>
    </row>
    <row r="34" spans="1:3" ht="12.6" customHeight="1" x14ac:dyDescent="0.2"/>
    <row r="35" spans="1:3" ht="51" x14ac:dyDescent="0.2">
      <c r="A35" s="19" t="s">
        <v>1364</v>
      </c>
    </row>
    <row r="36" spans="1:3" ht="12" customHeight="1" x14ac:dyDescent="0.2"/>
    <row r="37" spans="1:3" ht="25.5" x14ac:dyDescent="0.2">
      <c r="A37" s="271" t="s">
        <v>1363</v>
      </c>
    </row>
    <row r="39" spans="1:3" ht="76.5" x14ac:dyDescent="0.2">
      <c r="A39" s="23" t="s">
        <v>1365</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1366</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1367</v>
      </c>
    </row>
    <row r="49" spans="1:1" ht="12" customHeight="1" x14ac:dyDescent="0.2"/>
    <row r="50" spans="1:1" ht="38.25" x14ac:dyDescent="0.2">
      <c r="A50" s="19" t="s">
        <v>1368</v>
      </c>
    </row>
    <row r="51" spans="1:1" ht="12.75" customHeight="1" x14ac:dyDescent="0.2"/>
    <row r="52" spans="1:1" ht="76.5" x14ac:dyDescent="0.2">
      <c r="A52" s="19" t="s">
        <v>1369</v>
      </c>
    </row>
    <row r="53" spans="1:1" ht="12.75" customHeight="1" x14ac:dyDescent="0.2"/>
    <row r="54" spans="1:1" ht="38.25" x14ac:dyDescent="0.2">
      <c r="A54" s="19" t="s">
        <v>1370</v>
      </c>
    </row>
    <row r="56" spans="1:1" x14ac:dyDescent="0.2">
      <c r="A56" s="19" t="s">
        <v>16</v>
      </c>
    </row>
    <row r="58" spans="1:1" x14ac:dyDescent="0.2">
      <c r="A58" s="19" t="s">
        <v>17</v>
      </c>
    </row>
    <row r="60" spans="1:1" ht="121.7" customHeight="1" x14ac:dyDescent="0.2">
      <c r="A60" s="23" t="s">
        <v>1371</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1372</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1" t="s">
        <v>1390</v>
      </c>
    </row>
    <row r="73" spans="1:1" ht="38.25" x14ac:dyDescent="0.2">
      <c r="A73" s="23" t="s">
        <v>1391</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1381</v>
      </c>
    </row>
    <row r="96" spans="1:2" x14ac:dyDescent="0.2">
      <c r="A96" s="23"/>
    </row>
    <row r="97" spans="1:4" x14ac:dyDescent="0.2">
      <c r="A97" s="260" t="s">
        <v>40</v>
      </c>
    </row>
    <row r="98" spans="1:4" ht="68.45" customHeight="1" x14ac:dyDescent="0.2">
      <c r="A98" s="23" t="s">
        <v>1382</v>
      </c>
    </row>
    <row r="99" spans="1:4" x14ac:dyDescent="0.2">
      <c r="A99" s="23"/>
    </row>
    <row r="100" spans="1:4" x14ac:dyDescent="0.2">
      <c r="A100" s="260" t="s">
        <v>41</v>
      </c>
    </row>
    <row r="101" spans="1:4" ht="89.25" x14ac:dyDescent="0.2">
      <c r="A101" s="23" t="s">
        <v>1383</v>
      </c>
    </row>
    <row r="102" spans="1:4" x14ac:dyDescent="0.2">
      <c r="A102" s="23"/>
    </row>
    <row r="103" spans="1:4" x14ac:dyDescent="0.2">
      <c r="A103" s="297" t="s">
        <v>42</v>
      </c>
    </row>
    <row r="104" spans="1:4" ht="51" x14ac:dyDescent="0.2">
      <c r="A104" s="23" t="s">
        <v>1384</v>
      </c>
    </row>
    <row r="105" spans="1:4" x14ac:dyDescent="0.2">
      <c r="A105" s="23"/>
      <c r="B105" s="20" t="s">
        <v>43</v>
      </c>
    </row>
    <row r="106" spans="1:4" x14ac:dyDescent="0.2">
      <c r="A106" s="260" t="s">
        <v>44</v>
      </c>
    </row>
    <row r="107" spans="1:4" ht="71.25" customHeight="1" x14ac:dyDescent="0.2">
      <c r="A107" s="19" t="s">
        <v>1385</v>
      </c>
    </row>
    <row r="108" spans="1:4" ht="38.25" x14ac:dyDescent="0.2">
      <c r="A108" s="19" t="s">
        <v>1375</v>
      </c>
    </row>
    <row r="109" spans="1:4" ht="25.5" x14ac:dyDescent="0.2">
      <c r="A109" s="19" t="s">
        <v>45</v>
      </c>
    </row>
    <row r="110" spans="1:4" ht="10.5" customHeight="1" x14ac:dyDescent="0.2">
      <c r="D110" s="20" t="s">
        <v>43</v>
      </c>
    </row>
    <row r="111" spans="1:4" ht="99.75" customHeight="1" x14ac:dyDescent="0.2">
      <c r="A111" s="23" t="s">
        <v>1374</v>
      </c>
    </row>
    <row r="112" spans="1:4" ht="25.5" x14ac:dyDescent="0.2">
      <c r="A112" s="19" t="s">
        <v>1373</v>
      </c>
    </row>
    <row r="114" spans="1:2" ht="178.5" x14ac:dyDescent="0.2">
      <c r="A114" s="23" t="s">
        <v>1386</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1387</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700000000000003" customHeight="1" x14ac:dyDescent="0.2">
      <c r="A132" s="23" t="s">
        <v>1376</v>
      </c>
    </row>
    <row r="133" spans="1:1" ht="61.5" customHeight="1" x14ac:dyDescent="0.2">
      <c r="A133" s="303" t="s">
        <v>1388</v>
      </c>
    </row>
    <row r="134" spans="1:1" x14ac:dyDescent="0.2">
      <c r="A134" s="260" t="s">
        <v>1389</v>
      </c>
    </row>
    <row r="135" spans="1:1" ht="102" x14ac:dyDescent="0.2">
      <c r="A135" s="303" t="s">
        <v>1377</v>
      </c>
    </row>
    <row r="136" spans="1:1" x14ac:dyDescent="0.2">
      <c r="A136"/>
    </row>
    <row r="137" spans="1:1" ht="71.45" customHeight="1" x14ac:dyDescent="0.2">
      <c r="A137" s="302" t="s">
        <v>1378</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9" t="str">
        <f>Spolu!C3&amp;", "&amp;Spolu!C6</f>
        <v>Slovenský zväz jachtingu, Olympijské námestie 14290/1, Bratislava, 831 04</v>
      </c>
      <c r="B1" s="369"/>
      <c r="C1" s="369"/>
      <c r="N1" s="137" t="str">
        <f>O1&amp;" - "&amp;P1</f>
        <v>a - príspevok uznaným športom</v>
      </c>
      <c r="O1" s="137" t="s">
        <v>338</v>
      </c>
      <c r="P1" s="137" t="str">
        <f>Spolu!B17</f>
        <v>príspevok uznaným športom</v>
      </c>
    </row>
    <row r="2" spans="1:16" x14ac:dyDescent="0.2">
      <c r="N2" s="137" t="str">
        <f t="shared" ref="N2:N19" si="0">O2&amp;" - "&amp;P2</f>
        <v>b - príspevok Slovenskému olympijskému a športovému výboru</v>
      </c>
      <c r="O2" s="137" t="s">
        <v>340</v>
      </c>
      <c r="P2" s="137" t="str">
        <f>Spolu!B18</f>
        <v>príspevok Slovenskému olympijskému a športovému výboru</v>
      </c>
    </row>
    <row r="3" spans="1:16" x14ac:dyDescent="0.2">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
      <c r="E4" s="371"/>
      <c r="F4" s="371"/>
      <c r="N4" s="137" t="str">
        <f t="shared" si="0"/>
        <v>d - príspevok športovcom top tímu</v>
      </c>
      <c r="O4" s="137" t="s">
        <v>344</v>
      </c>
      <c r="P4" s="137" t="str">
        <f>Spolu!B20</f>
        <v>príspevok športovcom top tímu</v>
      </c>
    </row>
    <row r="5" spans="1:16" ht="30.75" customHeight="1" x14ac:dyDescent="0.2">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
      <c r="C6" s="138" t="s">
        <v>1278</v>
      </c>
      <c r="E6" s="140" t="s">
        <v>1279</v>
      </c>
      <c r="F6" s="149"/>
      <c r="N6" s="137" t="str">
        <f t="shared" si="0"/>
        <v>f - plnenie úloh verejného záujmu v športe</v>
      </c>
      <c r="O6" s="137" t="s">
        <v>348</v>
      </c>
      <c r="P6" s="137" t="str">
        <f>Spolu!B22</f>
        <v>plnenie úloh verejného záujmu v športe</v>
      </c>
    </row>
    <row r="7" spans="1:16" x14ac:dyDescent="0.2">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35" customHeight="1" x14ac:dyDescent="0.2">
      <c r="A14" s="139" t="s">
        <v>1292</v>
      </c>
      <c r="B14" s="374" t="s">
        <v>1310</v>
      </c>
      <c r="C14" s="375"/>
      <c r="F14" s="313"/>
      <c r="N14" s="137" t="str">
        <f t="shared" si="0"/>
        <v xml:space="preserve">n - </v>
      </c>
      <c r="O14" s="137" t="s">
        <v>364</v>
      </c>
    </row>
    <row r="15" spans="1:16" ht="34.35" customHeight="1" x14ac:dyDescent="0.2">
      <c r="A15" s="139" t="s">
        <v>1311</v>
      </c>
      <c r="B15" s="374"/>
      <c r="C15" s="375"/>
      <c r="F15" s="377"/>
      <c r="N15" s="137" t="str">
        <f t="shared" si="0"/>
        <v xml:space="preserve">o - </v>
      </c>
      <c r="O15" s="137" t="s">
        <v>365</v>
      </c>
    </row>
    <row r="16" spans="1:16" x14ac:dyDescent="0.2">
      <c r="A16" s="139" t="s">
        <v>1295</v>
      </c>
      <c r="B16" s="142">
        <f>F8</f>
        <v>0</v>
      </c>
      <c r="C16" s="137"/>
      <c r="F16" s="377"/>
      <c r="N16" s="137" t="str">
        <f t="shared" si="0"/>
        <v xml:space="preserve">p - </v>
      </c>
      <c r="O16" s="137" t="s">
        <v>366</v>
      </c>
    </row>
    <row r="17" spans="1:16" ht="32.1" customHeight="1" x14ac:dyDescent="0.2">
      <c r="A17" s="139" t="s">
        <v>1298</v>
      </c>
      <c r="B17" s="142">
        <f>F9</f>
        <v>0</v>
      </c>
      <c r="C17" s="137"/>
      <c r="F17" s="377"/>
      <c r="N17" s="137" t="str">
        <f t="shared" si="0"/>
        <v xml:space="preserve">q - </v>
      </c>
      <c r="O17" s="137" t="s">
        <v>367</v>
      </c>
    </row>
    <row r="18" spans="1:16" ht="15.75" thickBot="1" x14ac:dyDescent="0.25">
      <c r="B18" s="193" t="s">
        <v>1312</v>
      </c>
      <c r="C18" s="194">
        <v>31</v>
      </c>
      <c r="N18" s="137" t="str">
        <f t="shared" si="0"/>
        <v xml:space="preserve">r - </v>
      </c>
      <c r="O18" s="137" t="s">
        <v>368</v>
      </c>
    </row>
    <row r="19" spans="1:16" x14ac:dyDescent="0.2">
      <c r="B19" s="193" t="s">
        <v>1300</v>
      </c>
      <c r="C19" s="142" t="str">
        <f>Spolu!C4</f>
        <v>30793211</v>
      </c>
      <c r="F19" s="145" t="s">
        <v>1296</v>
      </c>
      <c r="G19" s="207"/>
      <c r="H19" s="146"/>
      <c r="N19" s="137" t="str">
        <f t="shared" si="0"/>
        <v xml:space="preserve"> - </v>
      </c>
    </row>
    <row r="20" spans="1:16" x14ac:dyDescent="0.2">
      <c r="A20" s="139" t="s">
        <v>396</v>
      </c>
      <c r="B20" s="143">
        <f>F6</f>
        <v>0</v>
      </c>
      <c r="C20" s="137"/>
      <c r="F20" s="147"/>
      <c r="G20" s="286"/>
      <c r="H20" s="148"/>
    </row>
    <row r="21" spans="1:16" x14ac:dyDescent="0.2">
      <c r="B21" s="137"/>
      <c r="C21" s="137"/>
      <c r="F21" s="147" t="s">
        <v>1301</v>
      </c>
      <c r="G21" s="286">
        <v>421947749446</v>
      </c>
      <c r="H21" s="148"/>
      <c r="N21" s="137" t="str">
        <f>O21&amp;" - "&amp;P21</f>
        <v>026 01 - Šport pre všetkých, školský a univerzitný šport</v>
      </c>
      <c r="O21" s="137" t="s">
        <v>317</v>
      </c>
      <c r="P21" s="137" t="s">
        <v>318</v>
      </c>
    </row>
    <row r="22" spans="1:16" x14ac:dyDescent="0.2">
      <c r="A22" s="137"/>
      <c r="B22" s="137"/>
      <c r="F22" s="147" t="s">
        <v>1302</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6" t="s">
        <v>1303</v>
      </c>
      <c r="C24" s="37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1313</v>
      </c>
    </row>
    <row r="28" spans="1:16" x14ac:dyDescent="0.2">
      <c r="N28" s="137" t="s">
        <v>1314</v>
      </c>
    </row>
    <row r="29" spans="1:16" x14ac:dyDescent="0.2">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1316</v>
      </c>
    </row>
    <row r="2" spans="1:2" ht="30" customHeight="1" x14ac:dyDescent="0.2">
      <c r="A2" s="378" t="s">
        <v>1317</v>
      </c>
      <c r="B2" s="378"/>
    </row>
    <row r="3" spans="1:2" x14ac:dyDescent="0.2">
      <c r="A3" s="61" t="s">
        <v>1318</v>
      </c>
      <c r="B3" s="61" t="s">
        <v>1319</v>
      </c>
    </row>
    <row r="4" spans="1:2" x14ac:dyDescent="0.2">
      <c r="A4" s="62" t="s">
        <v>1320</v>
      </c>
      <c r="B4" s="62" t="s">
        <v>1321</v>
      </c>
    </row>
    <row r="5" spans="1:2" x14ac:dyDescent="0.2">
      <c r="A5" s="62" t="s">
        <v>1322</v>
      </c>
      <c r="B5" s="62" t="s">
        <v>1323</v>
      </c>
    </row>
    <row r="6" spans="1:2" x14ac:dyDescent="0.2">
      <c r="A6" s="62" t="s">
        <v>1324</v>
      </c>
      <c r="B6" s="62" t="s">
        <v>1325</v>
      </c>
    </row>
    <row r="7" spans="1:2" x14ac:dyDescent="0.2">
      <c r="A7" s="62" t="s">
        <v>1326</v>
      </c>
      <c r="B7" s="62" t="s">
        <v>1327</v>
      </c>
    </row>
    <row r="8" spans="1:2" x14ac:dyDescent="0.2">
      <c r="A8" s="62" t="s">
        <v>1328</v>
      </c>
      <c r="B8" s="62" t="s">
        <v>1329</v>
      </c>
    </row>
    <row r="9" spans="1:2" x14ac:dyDescent="0.2">
      <c r="A9" s="62" t="s">
        <v>1330</v>
      </c>
      <c r="B9" s="62" t="s">
        <v>1331</v>
      </c>
    </row>
    <row r="10" spans="1:2" x14ac:dyDescent="0.2">
      <c r="A10" s="62" t="s">
        <v>1332</v>
      </c>
      <c r="B10" s="62" t="s">
        <v>1333</v>
      </c>
    </row>
    <row r="11" spans="1:2" x14ac:dyDescent="0.2">
      <c r="A11" s="62" t="s">
        <v>1334</v>
      </c>
      <c r="B11" s="62" t="s">
        <v>1335</v>
      </c>
    </row>
    <row r="12" spans="1:2" x14ac:dyDescent="0.2">
      <c r="A12" s="62" t="s">
        <v>1336</v>
      </c>
      <c r="B12" s="62" t="s">
        <v>1337</v>
      </c>
    </row>
    <row r="13" spans="1:2" x14ac:dyDescent="0.2">
      <c r="A13" s="62" t="s">
        <v>1338</v>
      </c>
      <c r="B13" s="62" t="s">
        <v>1339</v>
      </c>
    </row>
    <row r="14" spans="1:2" x14ac:dyDescent="0.2">
      <c r="A14" s="62" t="s">
        <v>1340</v>
      </c>
      <c r="B14" s="62" t="s">
        <v>1341</v>
      </c>
    </row>
    <row r="15" spans="1:2" x14ac:dyDescent="0.2">
      <c r="A15" s="62" t="s">
        <v>1342</v>
      </c>
      <c r="B15" s="62" t="s">
        <v>1343</v>
      </c>
    </row>
    <row r="16" spans="1:2" x14ac:dyDescent="0.2">
      <c r="A16" s="62" t="s">
        <v>1344</v>
      </c>
      <c r="B16" s="62" t="s">
        <v>1345</v>
      </c>
    </row>
    <row r="17" spans="1:2" x14ac:dyDescent="0.2">
      <c r="A17" s="62" t="s">
        <v>1346</v>
      </c>
      <c r="B17" s="62" t="s">
        <v>1347</v>
      </c>
    </row>
    <row r="18" spans="1:2" x14ac:dyDescent="0.2">
      <c r="A18" s="62" t="s">
        <v>1348</v>
      </c>
      <c r="B18" s="62" t="s">
        <v>1349</v>
      </c>
    </row>
    <row r="19" spans="1:2" x14ac:dyDescent="0.2">
      <c r="A19" s="62" t="s">
        <v>1350</v>
      </c>
      <c r="B19" s="62" t="s">
        <v>1351</v>
      </c>
    </row>
    <row r="20" spans="1:2" x14ac:dyDescent="0.2">
      <c r="A20" s="62" t="s">
        <v>1352</v>
      </c>
      <c r="B20" s="62" t="s">
        <v>1353</v>
      </c>
    </row>
    <row r="21" spans="1:2" x14ac:dyDescent="0.2">
      <c r="A21" s="62" t="s">
        <v>1354</v>
      </c>
      <c r="B21" s="62" t="s">
        <v>1355</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19" t="s">
        <v>57</v>
      </c>
      <c r="B1" s="319"/>
      <c r="C1" s="319"/>
      <c r="D1" s="319"/>
      <c r="E1" s="319"/>
      <c r="F1" s="319"/>
      <c r="G1" s="319"/>
      <c r="H1" s="319"/>
      <c r="I1" s="52"/>
      <c r="J1" s="37"/>
    </row>
    <row r="2" spans="1:11" ht="15.75" x14ac:dyDescent="0.25">
      <c r="A2" s="325" t="s">
        <v>58</v>
      </c>
      <c r="B2" s="325"/>
      <c r="C2" s="325"/>
      <c r="D2" s="325"/>
      <c r="E2" s="325"/>
      <c r="F2" s="325"/>
      <c r="G2" s="325"/>
      <c r="H2" s="323" t="str">
        <f>+Doklady!I100</f>
        <v>V2</v>
      </c>
      <c r="I2" s="323"/>
    </row>
    <row r="3" spans="1:11" ht="15" x14ac:dyDescent="0.25">
      <c r="A3" s="40"/>
      <c r="B3" s="40"/>
      <c r="C3" s="40"/>
      <c r="D3" s="40"/>
      <c r="E3" s="40"/>
      <c r="F3" s="40"/>
      <c r="G3" s="40"/>
      <c r="H3" s="324">
        <f>+Doklady!I101</f>
        <v>45887</v>
      </c>
      <c r="I3" s="324"/>
    </row>
    <row r="4" spans="1:11" ht="15.75" customHeight="1" x14ac:dyDescent="0.2">
      <c r="A4" s="41" t="s">
        <v>59</v>
      </c>
      <c r="B4" s="320" t="s">
        <v>60</v>
      </c>
      <c r="C4" s="321"/>
      <c r="D4" s="321"/>
      <c r="E4" s="322"/>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28" t="s">
        <v>311</v>
      </c>
      <c r="B1" s="329"/>
      <c r="C1" s="174">
        <v>45688</v>
      </c>
      <c r="D1" s="26"/>
      <c r="G1" s="252">
        <v>45688</v>
      </c>
    </row>
    <row r="2" spans="1:7" ht="15" x14ac:dyDescent="0.25">
      <c r="A2" s="28"/>
      <c r="B2" s="28"/>
      <c r="G2" s="252">
        <v>45716</v>
      </c>
    </row>
    <row r="3" spans="1:7" ht="14.25" x14ac:dyDescent="0.2">
      <c r="A3" s="30" t="s">
        <v>312</v>
      </c>
      <c r="B3" s="326" t="str">
        <f>INDEX(Adr!B:B,Doklady!B102+1)</f>
        <v>Slovenský zväz jachtingu</v>
      </c>
      <c r="C3" s="326"/>
      <c r="D3" s="326"/>
      <c r="G3" s="252">
        <v>45747</v>
      </c>
    </row>
    <row r="4" spans="1:7" ht="14.25" x14ac:dyDescent="0.2">
      <c r="A4" s="30" t="s">
        <v>313</v>
      </c>
      <c r="B4" s="29" t="str">
        <f>RIGHT("0000"&amp;INDEX(Adr!A:A,Doklady!B102+1),8)</f>
        <v>30793211</v>
      </c>
      <c r="G4" s="252">
        <v>45777</v>
      </c>
    </row>
    <row r="5" spans="1:7" ht="14.25" x14ac:dyDescent="0.2">
      <c r="A5" s="30" t="s">
        <v>314</v>
      </c>
      <c r="B5" s="29" t="str">
        <f>INDEX(Adr!D:D,Doklady!B102+1)&amp;", "&amp;INDEX(Adr!E:E,Doklady!B102+1)</f>
        <v>Olympijské námestie 14290/1,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45922</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45922</v>
      </c>
      <c r="G15" s="252"/>
    </row>
    <row r="16" spans="1:7" ht="14.25" x14ac:dyDescent="0.2">
      <c r="G16" s="252"/>
    </row>
    <row r="17" spans="1:5" ht="72" customHeight="1" x14ac:dyDescent="0.2">
      <c r="A17" s="327" t="s">
        <v>328</v>
      </c>
      <c r="B17" s="327"/>
      <c r="C17" s="327"/>
      <c r="D17" s="327"/>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2"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32.1" customHeight="1" x14ac:dyDescent="0.25">
      <c r="A1" s="349" t="s">
        <v>1504</v>
      </c>
      <c r="B1" s="349"/>
      <c r="C1" s="349"/>
      <c r="D1" s="349"/>
      <c r="E1" s="349"/>
      <c r="F1" s="349"/>
      <c r="G1" s="349"/>
      <c r="H1" s="349"/>
      <c r="I1" s="349"/>
    </row>
    <row r="2" spans="1:26" ht="7.5" customHeight="1" x14ac:dyDescent="0.2">
      <c r="C2" s="8"/>
      <c r="D2" s="8"/>
      <c r="E2" s="8"/>
      <c r="F2" s="8"/>
      <c r="G2" s="8"/>
      <c r="H2" s="8"/>
      <c r="I2" s="8"/>
    </row>
    <row r="3" spans="1:26" s="9" customFormat="1" ht="26.1" customHeight="1" x14ac:dyDescent="0.2">
      <c r="B3" s="160" t="s">
        <v>59</v>
      </c>
      <c r="C3" s="350" t="str">
        <f>INDEX(Adr!B2:B87,Doklady!B102)</f>
        <v>Slovenský zväz jachtingu</v>
      </c>
      <c r="D3" s="350"/>
      <c r="E3" s="350"/>
      <c r="F3" s="350"/>
      <c r="G3" s="215"/>
      <c r="H3" s="215"/>
      <c r="I3" s="65" t="str">
        <f>Doklady!I100</f>
        <v>V2</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INDEX(Adr!A2:A89,Doklady!B102)</f>
        <v>30793211</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1" t="s">
        <v>333</v>
      </c>
      <c r="F9" s="352"/>
      <c r="J9" s="8"/>
      <c r="L9" s="118"/>
      <c r="M9" s="118"/>
      <c r="N9" s="118"/>
      <c r="O9" s="118"/>
      <c r="P9" s="118"/>
      <c r="Q9" s="118"/>
      <c r="R9" s="118"/>
      <c r="S9" s="118"/>
    </row>
    <row r="10" spans="1:26" ht="18" x14ac:dyDescent="0.25">
      <c r="A10" s="69" t="s">
        <v>317</v>
      </c>
      <c r="B10" s="70" t="s">
        <v>318</v>
      </c>
      <c r="C10" s="126">
        <f>SUMIF(FP!J:J,Doklady!$B$1&amp;A10,FP!D:D)</f>
        <v>0</v>
      </c>
      <c r="D10" s="126">
        <f>C10-E10</f>
        <v>0</v>
      </c>
      <c r="E10" s="345">
        <f>SUMIF(K:K,A10,I:I)</f>
        <v>0</v>
      </c>
      <c r="F10" s="346"/>
      <c r="L10" s="120" t="s">
        <v>334</v>
      </c>
      <c r="M10" s="118"/>
      <c r="N10" s="118"/>
      <c r="O10" s="118"/>
      <c r="P10" s="118"/>
      <c r="Q10" s="118"/>
      <c r="R10" s="118"/>
      <c r="S10" s="118"/>
    </row>
    <row r="11" spans="1:26" ht="18" x14ac:dyDescent="0.25">
      <c r="A11" s="69" t="s">
        <v>319</v>
      </c>
      <c r="B11" s="70" t="s">
        <v>320</v>
      </c>
      <c r="C11" s="126">
        <f>SUMIF(FP!J:J,Doklady!$B$1&amp;A11,FP!D:D)</f>
        <v>45922</v>
      </c>
      <c r="D11" s="126">
        <f>+C11-E11</f>
        <v>43488.49</v>
      </c>
      <c r="E11" s="353">
        <f>+I39-I42+I44-I47</f>
        <v>2433.510000000002</v>
      </c>
      <c r="F11" s="354"/>
      <c r="J11" s="176"/>
      <c r="L11" s="161" t="str">
        <f>L41</f>
        <v>a - jachting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45">
        <f>SUMIF(K:K,A12,I:I)</f>
        <v>0</v>
      </c>
      <c r="F12" s="346"/>
      <c r="J12" s="177"/>
      <c r="L12" s="161" t="str">
        <f>L42</f>
        <v>a - jachting - kapitálové transfery</v>
      </c>
      <c r="N12" s="118"/>
      <c r="O12" s="118"/>
      <c r="P12" s="118"/>
      <c r="Q12" s="118"/>
      <c r="R12" s="118"/>
      <c r="S12" s="118"/>
    </row>
    <row r="13" spans="1:26" ht="18" x14ac:dyDescent="0.25">
      <c r="A13" s="69" t="s">
        <v>323</v>
      </c>
      <c r="B13" s="70" t="s">
        <v>324</v>
      </c>
      <c r="C13" s="126">
        <f>SUMIF(FP!J:J,Doklady!$B$1&amp;A13,FP!D:D)</f>
        <v>0</v>
      </c>
      <c r="D13" s="126">
        <f>C13-E13</f>
        <v>0</v>
      </c>
      <c r="E13" s="345">
        <f>SUMIF(K:K,A13,I:I)</f>
        <v>0</v>
      </c>
      <c r="F13" s="346"/>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
      <c r="I15" s="9"/>
    </row>
    <row r="16" spans="1:26" s="9" customFormat="1" ht="12.75" x14ac:dyDescent="0.2">
      <c r="A16" s="117" t="s">
        <v>335</v>
      </c>
      <c r="B16" s="337" t="s">
        <v>336</v>
      </c>
      <c r="C16" s="338"/>
      <c r="D16" s="338"/>
      <c r="E16" s="338"/>
      <c r="F16" s="338"/>
      <c r="G16" s="338"/>
      <c r="H16" s="339"/>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0" t="s">
        <v>339</v>
      </c>
      <c r="C17" s="340"/>
      <c r="D17" s="340"/>
      <c r="E17" s="340"/>
      <c r="F17" s="340"/>
      <c r="G17" s="340"/>
      <c r="H17" s="340"/>
      <c r="I17" s="73">
        <f>SUMIF(FP!I:I,Doklady!$B$1&amp;A17,FP!D:D)</f>
        <v>45922</v>
      </c>
      <c r="T17" s="86"/>
    </row>
    <row r="18" spans="1:20" x14ac:dyDescent="0.2">
      <c r="A18" s="135" t="s">
        <v>340</v>
      </c>
      <c r="B18" s="340" t="s">
        <v>341</v>
      </c>
      <c r="C18" s="340"/>
      <c r="D18" s="340"/>
      <c r="E18" s="340"/>
      <c r="F18" s="340"/>
      <c r="G18" s="340"/>
      <c r="H18" s="340"/>
      <c r="I18" s="73">
        <f>SUMIF(FP!I:I,Doklady!$B$1&amp;A18,FP!D:D)</f>
        <v>0</v>
      </c>
    </row>
    <row r="19" spans="1:20" x14ac:dyDescent="0.2">
      <c r="A19" s="115" t="s">
        <v>342</v>
      </c>
      <c r="B19" s="340" t="s">
        <v>343</v>
      </c>
      <c r="C19" s="340"/>
      <c r="D19" s="340"/>
      <c r="E19" s="340"/>
      <c r="F19" s="340"/>
      <c r="G19" s="340"/>
      <c r="H19" s="340"/>
      <c r="I19" s="73">
        <f>SUMIF(FP!I:I,Doklady!$B$1&amp;A19,FP!D:D)</f>
        <v>0</v>
      </c>
    </row>
    <row r="20" spans="1:20" x14ac:dyDescent="0.2">
      <c r="A20" s="135" t="s">
        <v>344</v>
      </c>
      <c r="B20" s="334" t="s">
        <v>345</v>
      </c>
      <c r="C20" s="335"/>
      <c r="D20" s="335"/>
      <c r="E20" s="335"/>
      <c r="F20" s="335"/>
      <c r="G20" s="335"/>
      <c r="H20" s="336"/>
      <c r="I20" s="73">
        <f>SUMIF(FP!I:I,Doklady!$B$1&amp;A20,FP!D:D)</f>
        <v>0</v>
      </c>
      <c r="T20" s="86"/>
    </row>
    <row r="21" spans="1:20" x14ac:dyDescent="0.2">
      <c r="A21" s="115" t="s">
        <v>346</v>
      </c>
      <c r="B21" s="334" t="s">
        <v>347</v>
      </c>
      <c r="C21" s="335"/>
      <c r="D21" s="335"/>
      <c r="E21" s="335"/>
      <c r="F21" s="335"/>
      <c r="G21" s="335"/>
      <c r="H21" s="336"/>
      <c r="I21" s="73">
        <f>SUMIF(FP!I:I,Doklady!$B$1&amp;A21,FP!D:D)</f>
        <v>0</v>
      </c>
      <c r="T21" s="86"/>
    </row>
    <row r="22" spans="1:20" x14ac:dyDescent="0.2">
      <c r="A22" s="135" t="s">
        <v>348</v>
      </c>
      <c r="B22" s="341" t="s">
        <v>349</v>
      </c>
      <c r="C22" s="342"/>
      <c r="D22" s="342"/>
      <c r="E22" s="342"/>
      <c r="F22" s="342"/>
      <c r="G22" s="342"/>
      <c r="H22" s="343"/>
      <c r="I22" s="73">
        <f>SUMIF(FP!I:I,Doklady!$B$1&amp;A22,FP!D:D)</f>
        <v>0</v>
      </c>
      <c r="T22" s="86"/>
    </row>
    <row r="23" spans="1:20" x14ac:dyDescent="0.2">
      <c r="A23" s="115" t="s">
        <v>350</v>
      </c>
      <c r="B23" s="334" t="s">
        <v>351</v>
      </c>
      <c r="C23" s="335"/>
      <c r="D23" s="335"/>
      <c r="E23" s="335"/>
      <c r="F23" s="335"/>
      <c r="G23" s="335"/>
      <c r="H23" s="336"/>
      <c r="I23" s="73">
        <f>SUMIF(FP!I:I,Doklady!$B$1&amp;A23,FP!D:D)</f>
        <v>0</v>
      </c>
      <c r="T23" s="86"/>
    </row>
    <row r="24" spans="1:20" x14ac:dyDescent="0.2">
      <c r="A24" s="135" t="s">
        <v>352</v>
      </c>
      <c r="B24" s="334" t="s">
        <v>353</v>
      </c>
      <c r="C24" s="335"/>
      <c r="D24" s="335"/>
      <c r="E24" s="335"/>
      <c r="F24" s="335"/>
      <c r="G24" s="335"/>
      <c r="H24" s="336"/>
      <c r="I24" s="73">
        <f>SUMIF(FP!I:I,Doklady!$B$1&amp;A24,FP!D:D)</f>
        <v>0</v>
      </c>
      <c r="T24" s="86"/>
    </row>
    <row r="25" spans="1:20" x14ac:dyDescent="0.2">
      <c r="A25" s="115" t="s">
        <v>354</v>
      </c>
      <c r="B25" s="357" t="s">
        <v>355</v>
      </c>
      <c r="C25" s="358"/>
      <c r="D25" s="358"/>
      <c r="E25" s="358"/>
      <c r="F25" s="358"/>
      <c r="G25" s="358"/>
      <c r="H25" s="359"/>
      <c r="I25" s="73">
        <f>SUMIF(FP!I:I,Doklady!$B$1&amp;A25,FP!D:D)</f>
        <v>0</v>
      </c>
      <c r="T25" s="86"/>
    </row>
    <row r="26" spans="1:20" x14ac:dyDescent="0.2">
      <c r="A26" s="135" t="s">
        <v>356</v>
      </c>
      <c r="B26" s="334" t="s">
        <v>357</v>
      </c>
      <c r="C26" s="335"/>
      <c r="D26" s="335"/>
      <c r="E26" s="335"/>
      <c r="F26" s="335"/>
      <c r="G26" s="335"/>
      <c r="H26" s="336"/>
      <c r="I26" s="73">
        <f>SUMIF(FP!I:I,Doklady!$B$1&amp;A26,FP!D:D)</f>
        <v>0</v>
      </c>
      <c r="T26" s="86"/>
    </row>
    <row r="27" spans="1:20" x14ac:dyDescent="0.2">
      <c r="A27" s="115" t="s">
        <v>358</v>
      </c>
      <c r="B27" s="334" t="s">
        <v>359</v>
      </c>
      <c r="C27" s="335"/>
      <c r="D27" s="335"/>
      <c r="E27" s="335"/>
      <c r="F27" s="335"/>
      <c r="G27" s="335"/>
      <c r="H27" s="336"/>
      <c r="I27" s="73">
        <f>SUMIF(FP!I:I,Doklady!$B$1&amp;A27,FP!D:D)</f>
        <v>0</v>
      </c>
      <c r="T27" s="86"/>
    </row>
    <row r="28" spans="1:20" x14ac:dyDescent="0.2">
      <c r="A28" s="135" t="s">
        <v>360</v>
      </c>
      <c r="B28" s="334" t="s">
        <v>361</v>
      </c>
      <c r="C28" s="335"/>
      <c r="D28" s="335"/>
      <c r="E28" s="335"/>
      <c r="F28" s="335"/>
      <c r="G28" s="335"/>
      <c r="H28" s="336"/>
      <c r="I28" s="73">
        <f>SUMIF(FP!I:I,Doklady!$B$1&amp;A28,FP!D:D)</f>
        <v>0</v>
      </c>
      <c r="T28" s="86"/>
    </row>
    <row r="29" spans="1:20" x14ac:dyDescent="0.2">
      <c r="A29" s="115" t="s">
        <v>362</v>
      </c>
      <c r="B29" s="334" t="s">
        <v>363</v>
      </c>
      <c r="C29" s="335"/>
      <c r="D29" s="335"/>
      <c r="E29" s="335"/>
      <c r="F29" s="335"/>
      <c r="G29" s="335"/>
      <c r="H29" s="336"/>
      <c r="I29" s="73">
        <f>SUMIF(FP!I:I,Doklady!$B$1&amp;A29,FP!D:D)</f>
        <v>0</v>
      </c>
      <c r="T29" s="86"/>
    </row>
    <row r="30" spans="1:20" hidden="1" x14ac:dyDescent="0.2">
      <c r="A30" s="135" t="s">
        <v>364</v>
      </c>
      <c r="B30" s="334"/>
      <c r="C30" s="335"/>
      <c r="D30" s="335"/>
      <c r="E30" s="335"/>
      <c r="F30" s="335"/>
      <c r="G30" s="335"/>
      <c r="H30" s="336"/>
      <c r="I30" s="73">
        <f>SUMIF(FP!I:I,Doklady!$B$1&amp;A30,FP!D:D)</f>
        <v>0</v>
      </c>
      <c r="T30" s="86"/>
    </row>
    <row r="31" spans="1:20" hidden="1" x14ac:dyDescent="0.2">
      <c r="A31" s="115" t="s">
        <v>365</v>
      </c>
      <c r="B31" s="334"/>
      <c r="C31" s="335"/>
      <c r="D31" s="335"/>
      <c r="E31" s="335"/>
      <c r="F31" s="335"/>
      <c r="G31" s="335"/>
      <c r="H31" s="336"/>
      <c r="I31" s="73">
        <f>SUMIF(FP!I:I,Doklady!$B$1&amp;A31,FP!D:D)</f>
        <v>0</v>
      </c>
      <c r="T31" s="86"/>
    </row>
    <row r="32" spans="1:20" hidden="1" x14ac:dyDescent="0.2">
      <c r="A32" s="135" t="s">
        <v>366</v>
      </c>
      <c r="B32" s="330"/>
      <c r="C32" s="331"/>
      <c r="D32" s="331"/>
      <c r="E32" s="331"/>
      <c r="F32" s="331"/>
      <c r="G32" s="331"/>
      <c r="H32" s="332"/>
      <c r="I32" s="73">
        <f>SUMIF(FP!I:I,Doklady!$B$1&amp;A32,FP!D:D)</f>
        <v>0</v>
      </c>
      <c r="T32" s="86"/>
    </row>
    <row r="33" spans="1:21" hidden="1" x14ac:dyDescent="0.2">
      <c r="A33" s="115" t="s">
        <v>367</v>
      </c>
      <c r="B33" s="330"/>
      <c r="C33" s="331"/>
      <c r="D33" s="331"/>
      <c r="E33" s="331"/>
      <c r="F33" s="331"/>
      <c r="G33" s="331"/>
      <c r="H33" s="332"/>
      <c r="I33" s="73">
        <f>SUMIF(FP!I:I,Doklady!$B$1&amp;A33,FP!D:D)</f>
        <v>0</v>
      </c>
      <c r="T33" s="86"/>
    </row>
    <row r="34" spans="1:21" hidden="1" x14ac:dyDescent="0.2">
      <c r="A34" s="135" t="s">
        <v>368</v>
      </c>
      <c r="B34" s="333"/>
      <c r="C34" s="333"/>
      <c r="D34" s="333"/>
      <c r="E34" s="333"/>
      <c r="F34" s="333"/>
      <c r="G34" s="333"/>
      <c r="H34" s="333"/>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335</v>
      </c>
      <c r="B38" s="67" t="str">
        <f>"Šport "&amp;K40</f>
        <v>Šport jachting</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9184.4</v>
      </c>
      <c r="G39" s="78">
        <f>+MAX(I39-C39-D39-E39-F39-H39,0)</f>
        <v>36737.599999999999</v>
      </c>
      <c r="H39" s="78">
        <f>+IFERROR(VLOOKUP(K40&amp;" - kapitálové transfery",B$53:C$90,2,0),0)</f>
        <v>0</v>
      </c>
      <c r="I39" s="73">
        <f>SUMIF(FP!K:K,K40,FP!D:D)</f>
        <v>45922</v>
      </c>
      <c r="L39" s="84">
        <f>COUNTIF(FP!N:N,Doklady!B1&amp;"aK")</f>
        <v>0</v>
      </c>
      <c r="T39" s="86"/>
    </row>
    <row r="40" spans="1:21" x14ac:dyDescent="0.2">
      <c r="A40" s="115" t="s">
        <v>338</v>
      </c>
      <c r="B40" s="116" t="s">
        <v>377</v>
      </c>
      <c r="C40" s="78">
        <f>DSUM(Doklady!A103:J10000,"GGG",Spolu!L40:M42)</f>
        <v>890.61</v>
      </c>
      <c r="D40" s="78">
        <f>DSUM(Doklady!A103:J10000,"GGG",Spolu!N40:O42)</f>
        <v>9975.2999999999993</v>
      </c>
      <c r="E40" s="78">
        <f>DSUM(Doklady!A103:J10000,"GGG",Spolu!P40:Q42)</f>
        <v>13489.330000000002</v>
      </c>
      <c r="F40" s="78">
        <f>DSUM(Doklady!A103:J10000,"GGG",Spolu!R40:S42)</f>
        <v>9184.4</v>
      </c>
      <c r="G40" s="78">
        <f>DSUM(Doklady!A103:J10000,"GGG",Spolu!T40:U42)-H40</f>
        <v>9948.8499999999985</v>
      </c>
      <c r="H40" s="78">
        <f>+IFERROR(VLOOKUP(K40&amp;" - kapitálové transfery",B$53:D$90,3,0),0)</f>
        <v>0</v>
      </c>
      <c r="I40" s="73">
        <f>+C40+D40+E40+F40+G40+H40</f>
        <v>43488.49</v>
      </c>
      <c r="J40" s="218" t="str">
        <f>+K45</f>
        <v>.</v>
      </c>
      <c r="K40" s="218" t="str">
        <f>IF(L38&gt;0,INDEX(FP!K:K,Doklady!B2),".")</f>
        <v>jachting</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2433.510000000002</v>
      </c>
      <c r="J41" s="219">
        <f>+K46</f>
        <v>0</v>
      </c>
      <c r="K41" s="219">
        <f>+I41-H41</f>
        <v>2433.510000000002</v>
      </c>
      <c r="L41" s="161" t="str">
        <f>IF(L38&gt;0,"a - "&amp;INDEX(FP!C:C,Doklady!B2),2)</f>
        <v>a - jachting - bežné transfery</v>
      </c>
      <c r="M41" s="120">
        <v>1</v>
      </c>
      <c r="N41" s="161" t="str">
        <f>+L41</f>
        <v>a - jachting - bežné transfery</v>
      </c>
      <c r="O41" s="120">
        <v>2</v>
      </c>
      <c r="P41" s="161" t="str">
        <f>+L41</f>
        <v>a - jachting - bežné transfery</v>
      </c>
      <c r="Q41" s="120">
        <v>3</v>
      </c>
      <c r="R41" s="161" t="str">
        <f>+L41</f>
        <v>a - jachting - bežné transfery</v>
      </c>
      <c r="S41" s="120">
        <v>4</v>
      </c>
      <c r="T41" s="161" t="str">
        <f>+L41</f>
        <v>a - jachting - bežné transfery</v>
      </c>
      <c r="U41" s="120">
        <v>5</v>
      </c>
    </row>
    <row r="42" spans="1:21" ht="10.5" customHeight="1" x14ac:dyDescent="0.2">
      <c r="A42" s="115" t="s">
        <v>338</v>
      </c>
      <c r="B42" s="116" t="s">
        <v>380</v>
      </c>
      <c r="C42" s="73">
        <f>+C40</f>
        <v>890.61</v>
      </c>
      <c r="D42" s="216">
        <f>+D40</f>
        <v>9975.2999999999993</v>
      </c>
      <c r="E42" s="216">
        <f>+E40</f>
        <v>13489.330000000002</v>
      </c>
      <c r="F42" s="216">
        <f>+MIN(F39:F40)</f>
        <v>9184.4</v>
      </c>
      <c r="G42" s="216">
        <f>+MIN(G39+MAX(F39-F40,0)-MAX(E40-E39,0)-MAX(D40-D39,0)-MAX(C40-C39,0),G40)</f>
        <v>9948.8499999999985</v>
      </c>
      <c r="H42" s="216">
        <f>+MIN(H39:H40)</f>
        <v>0</v>
      </c>
      <c r="I42" s="73">
        <f>+C42+D42+E42+MIN(F39:F40)+G42+H42</f>
        <v>43488.49</v>
      </c>
      <c r="J42" s="219">
        <f>+K47</f>
        <v>0</v>
      </c>
      <c r="K42" s="219">
        <f>+I42-H42</f>
        <v>43488.49</v>
      </c>
      <c r="L42" s="161" t="str">
        <f>+SUBSTITUTE(L41,"bežné","kapitálové")</f>
        <v>a - jachting - kapitálové transfery</v>
      </c>
      <c r="M42" s="120">
        <v>1</v>
      </c>
      <c r="N42" s="161" t="str">
        <f>+L42</f>
        <v>a - jachting - kapitálové transfery</v>
      </c>
      <c r="O42" s="120">
        <v>2</v>
      </c>
      <c r="P42" s="161" t="str">
        <f>+L42</f>
        <v>a - jachting - kapitálové transfery</v>
      </c>
      <c r="Q42" s="120">
        <v>3</v>
      </c>
      <c r="R42" s="161" t="str">
        <f>+L42</f>
        <v>a - jachting - kapitálové transfery</v>
      </c>
      <c r="S42" s="120">
        <v>4</v>
      </c>
      <c r="T42" s="161" t="str">
        <f>+L42</f>
        <v>a - jachting - kapitálové transfery</v>
      </c>
      <c r="U42" s="120">
        <v>5</v>
      </c>
    </row>
    <row r="43" spans="1:21" ht="33.7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7"/>
      <c r="B50" s="348"/>
      <c r="C50" s="348"/>
      <c r="D50" s="348"/>
      <c r="E50" s="348"/>
      <c r="F50" s="348"/>
      <c r="G50" s="348"/>
      <c r="H50" s="348"/>
      <c r="I50" s="348"/>
      <c r="T50" s="86"/>
    </row>
    <row r="51" spans="1:20" x14ac:dyDescent="0.2">
      <c r="A51" s="112"/>
      <c r="B51" s="113"/>
      <c r="C51" s="111"/>
      <c r="D51" s="114"/>
      <c r="E51" s="114"/>
      <c r="F51" s="114"/>
      <c r="G51" s="222"/>
      <c r="H51" s="114"/>
      <c r="I51" s="114"/>
      <c r="T51" s="86"/>
    </row>
    <row r="52" spans="1:20" ht="22.5"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jachting - bežné transfery</v>
      </c>
      <c r="C53" s="73">
        <f>IF(A53&lt;&gt;"",INDEX(FP!D:D,Doklady!B$2+(ROW()-53)),"")</f>
        <v>45922</v>
      </c>
      <c r="D53" s="73">
        <f>IF(A53&lt;&gt;"",Doklady!I1-Doklady!J1,"")</f>
        <v>43488.49</v>
      </c>
      <c r="E53" s="73">
        <f>IF(A53&lt;&gt;"",MIN(D53,C53)*Doklady!C1/(1-Doklady!C1),"")</f>
        <v>0</v>
      </c>
      <c r="F53" s="71">
        <f>IF(A53&lt;&gt;"",Doklady!J1,"")</f>
        <v>0</v>
      </c>
      <c r="G53" s="73">
        <f>+IFERROR(HLOOKUP(IF(RIGHT(B53,15)="bežné transfery",LEFT(B53,LEN(B53)-18),0),$J$40:$K$42,3,0),MIN(C53,D53))</f>
        <v>43488.49</v>
      </c>
      <c r="H53" s="71"/>
      <c r="I53" s="73">
        <f>IF(A53&lt;&gt;"",MAX(IF(G53&lt;C53,C53-G53,0)+IF(F53&lt;E53,E53-F53,0),0),0)</f>
        <v>2433.510000000002</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45922</v>
      </c>
      <c r="D130" s="228">
        <f t="shared" ref="D130:I130" si="9">SUM(D53:D129)</f>
        <v>43488.49</v>
      </c>
      <c r="E130" s="228">
        <f t="shared" si="9"/>
        <v>0</v>
      </c>
      <c r="F130" s="228">
        <f t="shared" si="9"/>
        <v>0</v>
      </c>
      <c r="G130" s="228">
        <f t="shared" si="9"/>
        <v>43488.49</v>
      </c>
      <c r="H130" s="228">
        <f t="shared" si="9"/>
        <v>0</v>
      </c>
      <c r="I130" s="228">
        <f t="shared" si="9"/>
        <v>2433.510000000002</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395</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396</v>
      </c>
      <c r="B139" s="9"/>
      <c r="C139" s="74"/>
      <c r="D139" s="74"/>
      <c r="E139" s="74"/>
      <c r="F139" s="74"/>
      <c r="G139" s="74"/>
      <c r="H139" s="74"/>
      <c r="I139" s="74"/>
      <c r="J139" s="85"/>
    </row>
    <row r="140" spans="1:26" ht="12.75" x14ac:dyDescent="0.2">
      <c r="A140" s="9"/>
      <c r="B140" s="281"/>
      <c r="C140" s="229"/>
      <c r="D140" s="360"/>
      <c r="E140" s="360"/>
      <c r="F140" s="360"/>
      <c r="G140" s="360"/>
      <c r="H140" s="360"/>
      <c r="I140" s="360"/>
      <c r="J140" s="85"/>
    </row>
    <row r="141" spans="1:26" ht="68.25" customHeight="1" x14ac:dyDescent="0.2">
      <c r="A141" s="9"/>
      <c r="B141" s="283" t="s">
        <v>397</v>
      </c>
      <c r="C141" s="214"/>
      <c r="D141" s="344" t="s">
        <v>398</v>
      </c>
      <c r="E141" s="344"/>
      <c r="F141" s="344"/>
      <c r="G141" s="344"/>
      <c r="H141" s="344"/>
      <c r="I141" s="344"/>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93" zoomScaleNormal="100" workbookViewId="0">
      <selection activeCell="H197" sqref="H197"/>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jachting - bežné transfery</v>
      </c>
      <c r="B1" s="232" t="str">
        <f>INDEX(Adr!A:A,B102+1)</f>
        <v>30793211</v>
      </c>
      <c r="C1" s="233">
        <f>IF(ROW()&lt;=B$3,INDEX(FP!E:E,B$2+ROW()-1),"")</f>
        <v>0</v>
      </c>
      <c r="D1" s="234" t="str">
        <f>IF(ROW()&lt;=B$3,INDEX(FP!F:F,B$2+ROW()-1),"")</f>
        <v>a</v>
      </c>
      <c r="E1" s="234"/>
      <c r="F1" s="234" t="str">
        <f>IF(ROW()&lt;=B$3,INDEX(FP!G:G,B$2+ROW()-1),"")</f>
        <v>026 02</v>
      </c>
      <c r="G1" s="234"/>
      <c r="H1" s="235" t="str">
        <f>IF(ROW()&lt;=B$3,INDEX(FP!C:C,B$2+ROW()-1),"")</f>
        <v>jachting - bežné transfery</v>
      </c>
      <c r="I1" s="236">
        <f t="shared" ref="I1:I6" si="0">IF(ROW()&lt;=B$3,SUMIF(A$107:A$10042,A1,I$107:I$10042),"")</f>
        <v>43488.49</v>
      </c>
      <c r="J1" s="236">
        <f t="shared" ref="J1:J32" si="1">IF(ROW()&lt;=B$3,SUMIFS(I$103:I$50042,A$103:A$50042,K1,J$103:J$50042,L1),"")</f>
        <v>0</v>
      </c>
      <c r="K1" s="110" t="str">
        <f>$A1</f>
        <v>a - jachting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67</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6" customHeight="1" x14ac:dyDescent="0.25">
      <c r="A100" s="361" t="s">
        <v>1505</v>
      </c>
      <c r="B100" s="361"/>
      <c r="C100" s="361"/>
      <c r="D100" s="361"/>
      <c r="E100" s="361"/>
      <c r="F100" s="361"/>
      <c r="G100" s="361"/>
      <c r="H100" s="361"/>
      <c r="I100" s="363" t="s">
        <v>1488</v>
      </c>
      <c r="J100" s="363"/>
      <c r="K100" s="89"/>
    </row>
    <row r="101" spans="1:25" ht="15.75" x14ac:dyDescent="0.25">
      <c r="A101" s="364"/>
      <c r="B101" s="364"/>
      <c r="C101" s="364"/>
      <c r="D101" s="364"/>
      <c r="E101" s="364"/>
      <c r="F101" s="364"/>
      <c r="G101" s="364"/>
      <c r="H101" s="364"/>
      <c r="I101" s="362">
        <v>45887</v>
      </c>
      <c r="J101" s="362"/>
    </row>
    <row r="102" spans="1:25" ht="14.25" x14ac:dyDescent="0.2">
      <c r="A102" s="249" t="s">
        <v>403</v>
      </c>
      <c r="B102" s="250">
        <v>62</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5" t="s">
        <v>412</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1506</v>
      </c>
      <c r="B107" s="14" t="s">
        <v>1507</v>
      </c>
      <c r="C107" s="14"/>
      <c r="D107" s="16">
        <v>45688</v>
      </c>
      <c r="E107" s="16"/>
      <c r="F107" s="14" t="s">
        <v>177</v>
      </c>
      <c r="G107" s="14"/>
      <c r="H107" s="14" t="s">
        <v>1508</v>
      </c>
      <c r="I107" s="15">
        <v>7</v>
      </c>
      <c r="J107" s="77">
        <v>4</v>
      </c>
      <c r="K107" s="92"/>
    </row>
    <row r="108" spans="1:25" ht="12.75" x14ac:dyDescent="0.2">
      <c r="A108" s="14" t="s">
        <v>1506</v>
      </c>
      <c r="B108" s="14" t="s">
        <v>1507</v>
      </c>
      <c r="C108" s="14"/>
      <c r="D108" s="16">
        <v>45688</v>
      </c>
      <c r="E108" s="16"/>
      <c r="F108" s="14" t="s">
        <v>177</v>
      </c>
      <c r="G108" s="14"/>
      <c r="H108" s="14" t="s">
        <v>1508</v>
      </c>
      <c r="I108" s="15">
        <v>1.2</v>
      </c>
      <c r="J108" s="77">
        <v>4</v>
      </c>
      <c r="K108" s="92"/>
    </row>
    <row r="109" spans="1:25" ht="12.75" x14ac:dyDescent="0.2">
      <c r="A109" s="14" t="s">
        <v>1506</v>
      </c>
      <c r="B109" s="14" t="s">
        <v>1507</v>
      </c>
      <c r="C109" s="14"/>
      <c r="D109" s="16">
        <v>45688</v>
      </c>
      <c r="E109" s="16"/>
      <c r="F109" s="14" t="s">
        <v>177</v>
      </c>
      <c r="G109" s="14"/>
      <c r="H109" s="14" t="s">
        <v>1508</v>
      </c>
      <c r="I109" s="15">
        <v>2</v>
      </c>
      <c r="J109" s="77">
        <v>4</v>
      </c>
      <c r="K109" s="92"/>
    </row>
    <row r="110" spans="1:25" ht="12.75" x14ac:dyDescent="0.2">
      <c r="A110" s="14" t="s">
        <v>1506</v>
      </c>
      <c r="B110" s="14" t="s">
        <v>1509</v>
      </c>
      <c r="C110" s="14" t="s">
        <v>1510</v>
      </c>
      <c r="D110" s="16">
        <v>45691</v>
      </c>
      <c r="E110" s="16"/>
      <c r="F110" s="14" t="s">
        <v>1511</v>
      </c>
      <c r="G110" s="14"/>
      <c r="H110" s="14" t="s">
        <v>1512</v>
      </c>
      <c r="I110" s="15">
        <v>1023.24</v>
      </c>
      <c r="J110" s="77">
        <v>5</v>
      </c>
      <c r="K110" s="92"/>
    </row>
    <row r="111" spans="1:25" ht="22.5" x14ac:dyDescent="0.2">
      <c r="A111" s="14" t="s">
        <v>1506</v>
      </c>
      <c r="B111" s="14" t="s">
        <v>1513</v>
      </c>
      <c r="C111" s="14" t="s">
        <v>1514</v>
      </c>
      <c r="D111" s="16">
        <v>45664</v>
      </c>
      <c r="E111" s="16">
        <v>45691</v>
      </c>
      <c r="F111" s="14" t="s">
        <v>1515</v>
      </c>
      <c r="G111" s="14"/>
      <c r="H111" s="14" t="s">
        <v>1516</v>
      </c>
      <c r="I111" s="15">
        <v>200</v>
      </c>
      <c r="J111" s="77">
        <v>3</v>
      </c>
      <c r="K111" s="92"/>
    </row>
    <row r="112" spans="1:25" ht="22.5" x14ac:dyDescent="0.2">
      <c r="A112" s="14" t="s">
        <v>1506</v>
      </c>
      <c r="B112" s="14" t="s">
        <v>1517</v>
      </c>
      <c r="C112" s="14" t="s">
        <v>1518</v>
      </c>
      <c r="D112" s="16">
        <v>45671</v>
      </c>
      <c r="E112" s="16">
        <v>45691</v>
      </c>
      <c r="F112" s="14" t="s">
        <v>1519</v>
      </c>
      <c r="G112" s="14"/>
      <c r="H112" s="14" t="s">
        <v>1520</v>
      </c>
      <c r="I112" s="15">
        <v>454.5</v>
      </c>
      <c r="J112" s="77">
        <v>3</v>
      </c>
      <c r="K112" s="92"/>
    </row>
    <row r="113" spans="1:11" ht="12.75" x14ac:dyDescent="0.2">
      <c r="A113" s="14" t="s">
        <v>1506</v>
      </c>
      <c r="B113" s="14" t="s">
        <v>1521</v>
      </c>
      <c r="C113" s="14" t="s">
        <v>1522</v>
      </c>
      <c r="D113" s="16">
        <v>45691</v>
      </c>
      <c r="E113" s="16"/>
      <c r="F113" s="14" t="s">
        <v>1523</v>
      </c>
      <c r="G113" s="14" t="s">
        <v>1524</v>
      </c>
      <c r="H113" s="14" t="s">
        <v>1525</v>
      </c>
      <c r="I113" s="15">
        <v>1107</v>
      </c>
      <c r="J113" s="77">
        <v>4</v>
      </c>
      <c r="K113" s="92"/>
    </row>
    <row r="114" spans="1:11" ht="12.75" x14ac:dyDescent="0.2">
      <c r="A114" s="14" t="s">
        <v>1506</v>
      </c>
      <c r="B114" s="14" t="s">
        <v>1526</v>
      </c>
      <c r="C114" s="14" t="s">
        <v>1527</v>
      </c>
      <c r="D114" s="16">
        <v>45695</v>
      </c>
      <c r="E114" s="16"/>
      <c r="F114" s="14" t="s">
        <v>1528</v>
      </c>
      <c r="G114" s="14" t="s">
        <v>1529</v>
      </c>
      <c r="H114" s="14" t="s">
        <v>1530</v>
      </c>
      <c r="I114" s="15">
        <v>2.2000000000000002</v>
      </c>
      <c r="J114" s="77">
        <v>4</v>
      </c>
      <c r="K114" s="92"/>
    </row>
    <row r="115" spans="1:11" ht="12.75" x14ac:dyDescent="0.2">
      <c r="A115" s="14" t="s">
        <v>1506</v>
      </c>
      <c r="B115" s="14" t="s">
        <v>1531</v>
      </c>
      <c r="C115" s="14" t="s">
        <v>1532</v>
      </c>
      <c r="D115" s="16">
        <v>45695</v>
      </c>
      <c r="E115" s="16"/>
      <c r="F115" s="14" t="s">
        <v>1533</v>
      </c>
      <c r="G115" s="14" t="s">
        <v>1534</v>
      </c>
      <c r="H115" s="14" t="s">
        <v>1535</v>
      </c>
      <c r="I115" s="15">
        <v>24.6</v>
      </c>
      <c r="J115" s="77">
        <v>4</v>
      </c>
      <c r="K115" s="92"/>
    </row>
    <row r="116" spans="1:11" ht="33.75" x14ac:dyDescent="0.2">
      <c r="A116" s="14" t="s">
        <v>1506</v>
      </c>
      <c r="B116" s="14" t="s">
        <v>1536</v>
      </c>
      <c r="C116" s="14" t="s">
        <v>1537</v>
      </c>
      <c r="D116" s="16">
        <v>45695</v>
      </c>
      <c r="E116" s="16"/>
      <c r="F116" s="14" t="s">
        <v>1538</v>
      </c>
      <c r="G116" s="14" t="s">
        <v>1539</v>
      </c>
      <c r="H116" s="14" t="s">
        <v>1540</v>
      </c>
      <c r="I116" s="15">
        <v>525.76</v>
      </c>
      <c r="J116" s="77">
        <v>5</v>
      </c>
      <c r="K116" s="92"/>
    </row>
    <row r="117" spans="1:11" ht="22.5" x14ac:dyDescent="0.2">
      <c r="A117" s="14" t="s">
        <v>1506</v>
      </c>
      <c r="B117" s="14" t="s">
        <v>1541</v>
      </c>
      <c r="C117" s="14" t="s">
        <v>1542</v>
      </c>
      <c r="D117" s="16">
        <v>45705</v>
      </c>
      <c r="E117" s="16"/>
      <c r="F117" s="14" t="s">
        <v>1543</v>
      </c>
      <c r="G117" s="14" t="s">
        <v>1544</v>
      </c>
      <c r="H117" s="14" t="s">
        <v>1545</v>
      </c>
      <c r="I117" s="15">
        <v>154.37</v>
      </c>
      <c r="J117" s="77">
        <v>4</v>
      </c>
      <c r="K117" s="92"/>
    </row>
    <row r="118" spans="1:11" ht="33.75" x14ac:dyDescent="0.2">
      <c r="A118" s="14" t="s">
        <v>1506</v>
      </c>
      <c r="B118" s="14" t="s">
        <v>1546</v>
      </c>
      <c r="C118" s="14" t="s">
        <v>1547</v>
      </c>
      <c r="D118" s="16">
        <v>45705</v>
      </c>
      <c r="E118" s="16"/>
      <c r="F118" s="14" t="s">
        <v>1548</v>
      </c>
      <c r="G118" s="14" t="s">
        <v>1549</v>
      </c>
      <c r="H118" s="14" t="s">
        <v>1550</v>
      </c>
      <c r="I118" s="15">
        <v>762.8</v>
      </c>
      <c r="J118" s="77">
        <v>4</v>
      </c>
      <c r="K118" s="92"/>
    </row>
    <row r="119" spans="1:11" ht="12.75" x14ac:dyDescent="0.2">
      <c r="A119" s="14" t="s">
        <v>1506</v>
      </c>
      <c r="B119" s="14" t="s">
        <v>1551</v>
      </c>
      <c r="C119" s="14" t="s">
        <v>1552</v>
      </c>
      <c r="D119" s="16">
        <v>45705</v>
      </c>
      <c r="E119" s="16"/>
      <c r="F119" s="14" t="s">
        <v>1553</v>
      </c>
      <c r="G119" s="14" t="s">
        <v>1554</v>
      </c>
      <c r="H119" s="14" t="s">
        <v>1555</v>
      </c>
      <c r="I119" s="15">
        <v>30.75</v>
      </c>
      <c r="J119" s="77">
        <v>4</v>
      </c>
      <c r="K119" s="92"/>
    </row>
    <row r="120" spans="1:11" ht="12.75" x14ac:dyDescent="0.2">
      <c r="A120" s="14" t="s">
        <v>1506</v>
      </c>
      <c r="B120" s="14" t="s">
        <v>1556</v>
      </c>
      <c r="C120" s="14" t="s">
        <v>1557</v>
      </c>
      <c r="D120" s="16">
        <v>45706</v>
      </c>
      <c r="E120" s="16"/>
      <c r="F120" s="14" t="s">
        <v>1558</v>
      </c>
      <c r="G120" s="14"/>
      <c r="H120" s="14" t="s">
        <v>1559</v>
      </c>
      <c r="I120" s="15">
        <v>300</v>
      </c>
      <c r="J120" s="77">
        <v>3</v>
      </c>
      <c r="K120" s="92"/>
    </row>
    <row r="121" spans="1:11" ht="56.25" x14ac:dyDescent="0.2">
      <c r="A121" s="14" t="s">
        <v>1506</v>
      </c>
      <c r="B121" s="14" t="s">
        <v>1509</v>
      </c>
      <c r="C121" s="14"/>
      <c r="D121" s="16">
        <v>45712</v>
      </c>
      <c r="E121" s="16"/>
      <c r="F121" s="14" t="s">
        <v>1560</v>
      </c>
      <c r="G121" s="14"/>
      <c r="H121" s="14" t="s">
        <v>1561</v>
      </c>
      <c r="I121" s="15">
        <v>282.82</v>
      </c>
      <c r="J121" s="77">
        <v>5</v>
      </c>
      <c r="K121" s="92"/>
    </row>
    <row r="122" spans="1:11" ht="12.75" x14ac:dyDescent="0.2">
      <c r="A122" s="14" t="s">
        <v>1506</v>
      </c>
      <c r="B122" s="14" t="s">
        <v>1562</v>
      </c>
      <c r="C122" s="14" t="s">
        <v>1563</v>
      </c>
      <c r="D122" s="16">
        <v>45715</v>
      </c>
      <c r="E122" s="16"/>
      <c r="F122" s="14" t="s">
        <v>1564</v>
      </c>
      <c r="G122" s="14" t="s">
        <v>1529</v>
      </c>
      <c r="H122" s="14" t="s">
        <v>1530</v>
      </c>
      <c r="I122" s="15">
        <v>1.08</v>
      </c>
      <c r="J122" s="77">
        <v>4</v>
      </c>
      <c r="K122" s="92"/>
    </row>
    <row r="123" spans="1:11" ht="45" x14ac:dyDescent="0.2">
      <c r="A123" s="14" t="s">
        <v>1506</v>
      </c>
      <c r="B123" s="14" t="s">
        <v>1509</v>
      </c>
      <c r="C123" s="14"/>
      <c r="D123" s="16">
        <v>45716</v>
      </c>
      <c r="E123" s="16"/>
      <c r="F123" s="14" t="s">
        <v>1565</v>
      </c>
      <c r="G123" s="14"/>
      <c r="H123" s="14" t="s">
        <v>1566</v>
      </c>
      <c r="I123" s="15">
        <v>3465</v>
      </c>
      <c r="J123" s="77">
        <v>2</v>
      </c>
      <c r="K123" s="92"/>
    </row>
    <row r="124" spans="1:11" ht="12.75" x14ac:dyDescent="0.2">
      <c r="A124" s="14" t="s">
        <v>1506</v>
      </c>
      <c r="B124" s="14" t="s">
        <v>1567</v>
      </c>
      <c r="C124" s="14" t="s">
        <v>1568</v>
      </c>
      <c r="D124" s="16">
        <v>45716</v>
      </c>
      <c r="E124" s="16"/>
      <c r="F124" s="14" t="s">
        <v>1569</v>
      </c>
      <c r="G124" s="14" t="s">
        <v>1534</v>
      </c>
      <c r="H124" s="14" t="s">
        <v>1535</v>
      </c>
      <c r="I124" s="15">
        <v>24.6</v>
      </c>
      <c r="J124" s="77">
        <v>4</v>
      </c>
      <c r="K124" s="92"/>
    </row>
    <row r="125" spans="1:11" ht="12.75" x14ac:dyDescent="0.2">
      <c r="A125" s="14" t="s">
        <v>1506</v>
      </c>
      <c r="B125" s="14" t="s">
        <v>1509</v>
      </c>
      <c r="C125" s="14"/>
      <c r="D125" s="16">
        <v>45716</v>
      </c>
      <c r="E125" s="16"/>
      <c r="F125" s="14" t="s">
        <v>177</v>
      </c>
      <c r="G125" s="14"/>
      <c r="H125" s="14" t="s">
        <v>1508</v>
      </c>
      <c r="I125" s="15">
        <v>7</v>
      </c>
      <c r="J125" s="77">
        <v>4</v>
      </c>
      <c r="K125" s="92"/>
    </row>
    <row r="126" spans="1:11" ht="12.75" x14ac:dyDescent="0.2">
      <c r="A126" s="14" t="s">
        <v>1506</v>
      </c>
      <c r="B126" s="14" t="s">
        <v>1509</v>
      </c>
      <c r="C126" s="14"/>
      <c r="D126" s="16">
        <v>45716</v>
      </c>
      <c r="E126" s="16"/>
      <c r="F126" s="14" t="s">
        <v>177</v>
      </c>
      <c r="G126" s="14"/>
      <c r="H126" s="14" t="s">
        <v>1508</v>
      </c>
      <c r="I126" s="15">
        <v>3.84</v>
      </c>
      <c r="J126" s="77">
        <v>4</v>
      </c>
      <c r="K126" s="92"/>
    </row>
    <row r="127" spans="1:11" ht="12.75" x14ac:dyDescent="0.2">
      <c r="A127" s="14" t="s">
        <v>1506</v>
      </c>
      <c r="B127" s="14" t="s">
        <v>1509</v>
      </c>
      <c r="C127" s="14"/>
      <c r="D127" s="16">
        <v>45716</v>
      </c>
      <c r="E127" s="16"/>
      <c r="F127" s="14" t="s">
        <v>177</v>
      </c>
      <c r="G127" s="14"/>
      <c r="H127" s="14" t="s">
        <v>1508</v>
      </c>
      <c r="I127" s="15">
        <v>2</v>
      </c>
      <c r="J127" s="77">
        <v>4</v>
      </c>
      <c r="K127" s="92"/>
    </row>
    <row r="128" spans="1:11" ht="12.75" x14ac:dyDescent="0.2">
      <c r="A128" s="14" t="s">
        <v>1506</v>
      </c>
      <c r="B128" s="14" t="s">
        <v>1570</v>
      </c>
      <c r="C128" s="14" t="s">
        <v>1571</v>
      </c>
      <c r="D128" s="16">
        <v>45719</v>
      </c>
      <c r="E128" s="16"/>
      <c r="F128" s="14" t="s">
        <v>1572</v>
      </c>
      <c r="G128" s="14" t="s">
        <v>1524</v>
      </c>
      <c r="H128" s="14" t="s">
        <v>1525</v>
      </c>
      <c r="I128" s="15">
        <v>1107</v>
      </c>
      <c r="J128" s="77">
        <v>4</v>
      </c>
      <c r="K128" s="92"/>
    </row>
    <row r="129" spans="1:11" ht="22.5" x14ac:dyDescent="0.2">
      <c r="A129" s="14" t="s">
        <v>1506</v>
      </c>
      <c r="B129" s="14" t="s">
        <v>1573</v>
      </c>
      <c r="C129" s="14" t="s">
        <v>1574</v>
      </c>
      <c r="D129" s="16">
        <v>45726</v>
      </c>
      <c r="E129" s="16"/>
      <c r="F129" s="14" t="s">
        <v>1575</v>
      </c>
      <c r="G129" s="14"/>
      <c r="H129" s="14" t="s">
        <v>1576</v>
      </c>
      <c r="I129" s="15">
        <v>149.9</v>
      </c>
      <c r="J129" s="77">
        <v>4</v>
      </c>
      <c r="K129" s="92"/>
    </row>
    <row r="130" spans="1:11" ht="22.5" x14ac:dyDescent="0.2">
      <c r="A130" s="14" t="s">
        <v>1506</v>
      </c>
      <c r="B130" s="14" t="s">
        <v>1577</v>
      </c>
      <c r="C130" s="14" t="s">
        <v>1578</v>
      </c>
      <c r="D130" s="16">
        <v>45726</v>
      </c>
      <c r="E130" s="16"/>
      <c r="F130" s="14" t="s">
        <v>1579</v>
      </c>
      <c r="G130" s="14"/>
      <c r="H130" s="14" t="s">
        <v>1580</v>
      </c>
      <c r="I130" s="15">
        <v>235</v>
      </c>
      <c r="J130" s="77">
        <v>5</v>
      </c>
      <c r="K130" s="92"/>
    </row>
    <row r="131" spans="1:11" ht="22.5" x14ac:dyDescent="0.2">
      <c r="A131" s="14" t="s">
        <v>1506</v>
      </c>
      <c r="B131" s="14" t="s">
        <v>1581</v>
      </c>
      <c r="C131" s="14" t="s">
        <v>1582</v>
      </c>
      <c r="D131" s="16">
        <v>45741</v>
      </c>
      <c r="E131" s="16"/>
      <c r="F131" s="14" t="s">
        <v>1583</v>
      </c>
      <c r="G131" s="14"/>
      <c r="H131" s="14" t="s">
        <v>1584</v>
      </c>
      <c r="I131" s="15">
        <v>100</v>
      </c>
      <c r="J131" s="77">
        <v>3</v>
      </c>
      <c r="K131" s="92"/>
    </row>
    <row r="132" spans="1:11" ht="12.75" x14ac:dyDescent="0.2">
      <c r="A132" s="14" t="s">
        <v>1506</v>
      </c>
      <c r="B132" s="14" t="s">
        <v>1585</v>
      </c>
      <c r="C132" s="14" t="s">
        <v>1586</v>
      </c>
      <c r="D132" s="16">
        <v>45741</v>
      </c>
      <c r="E132" s="16"/>
      <c r="F132" s="14" t="s">
        <v>1587</v>
      </c>
      <c r="G132" s="14" t="s">
        <v>1554</v>
      </c>
      <c r="H132" s="14" t="s">
        <v>1555</v>
      </c>
      <c r="I132" s="15">
        <v>30.75</v>
      </c>
      <c r="J132" s="77">
        <v>4</v>
      </c>
      <c r="K132" s="92"/>
    </row>
    <row r="133" spans="1:11" ht="12.75" x14ac:dyDescent="0.2">
      <c r="A133" s="14" t="s">
        <v>1506</v>
      </c>
      <c r="B133" s="14" t="s">
        <v>1588</v>
      </c>
      <c r="C133" s="14" t="s">
        <v>1589</v>
      </c>
      <c r="D133" s="16">
        <v>45747</v>
      </c>
      <c r="E133" s="16"/>
      <c r="F133" s="14" t="s">
        <v>1590</v>
      </c>
      <c r="G133" s="14" t="s">
        <v>1529</v>
      </c>
      <c r="H133" s="14" t="s">
        <v>1530</v>
      </c>
      <c r="I133" s="15">
        <v>10.87</v>
      </c>
      <c r="J133" s="77">
        <v>4</v>
      </c>
      <c r="K133" s="92"/>
    </row>
    <row r="134" spans="1:11" ht="12.75" x14ac:dyDescent="0.2">
      <c r="A134" s="14" t="s">
        <v>1506</v>
      </c>
      <c r="B134" s="14" t="s">
        <v>1591</v>
      </c>
      <c r="C134" s="14" t="s">
        <v>1592</v>
      </c>
      <c r="D134" s="16">
        <v>45747</v>
      </c>
      <c r="E134" s="16"/>
      <c r="F134" s="14" t="s">
        <v>1593</v>
      </c>
      <c r="G134" s="14" t="s">
        <v>1534</v>
      </c>
      <c r="H134" s="14" t="s">
        <v>1535</v>
      </c>
      <c r="I134" s="15">
        <v>24.6</v>
      </c>
      <c r="J134" s="77">
        <v>4</v>
      </c>
      <c r="K134" s="92"/>
    </row>
    <row r="135" spans="1:11" ht="12.75" x14ac:dyDescent="0.2">
      <c r="A135" s="14" t="s">
        <v>1506</v>
      </c>
      <c r="B135" s="14" t="s">
        <v>1594</v>
      </c>
      <c r="C135" s="14" t="s">
        <v>1595</v>
      </c>
      <c r="D135" s="16">
        <v>45747</v>
      </c>
      <c r="E135" s="16"/>
      <c r="F135" s="14" t="s">
        <v>1596</v>
      </c>
      <c r="G135" s="14" t="s">
        <v>1524</v>
      </c>
      <c r="H135" s="14" t="s">
        <v>1525</v>
      </c>
      <c r="I135" s="15">
        <v>1107</v>
      </c>
      <c r="J135" s="77">
        <v>4</v>
      </c>
      <c r="K135" s="92"/>
    </row>
    <row r="136" spans="1:11" ht="78.75" x14ac:dyDescent="0.2">
      <c r="A136" s="14" t="s">
        <v>1506</v>
      </c>
      <c r="B136" s="14" t="s">
        <v>1597</v>
      </c>
      <c r="C136" s="14"/>
      <c r="D136" s="16">
        <v>45747</v>
      </c>
      <c r="E136" s="16"/>
      <c r="F136" s="14" t="s">
        <v>1598</v>
      </c>
      <c r="G136" s="14" t="s">
        <v>1599</v>
      </c>
      <c r="H136" s="14" t="s">
        <v>1600</v>
      </c>
      <c r="I136" s="15">
        <v>3500</v>
      </c>
      <c r="J136" s="77">
        <v>5</v>
      </c>
      <c r="K136" s="92"/>
    </row>
    <row r="137" spans="1:11" ht="12.75" x14ac:dyDescent="0.2">
      <c r="A137" s="14" t="s">
        <v>1506</v>
      </c>
      <c r="B137" s="14" t="s">
        <v>1601</v>
      </c>
      <c r="C137" s="14"/>
      <c r="D137" s="16">
        <v>45747</v>
      </c>
      <c r="E137" s="16"/>
      <c r="F137" s="14" t="s">
        <v>1602</v>
      </c>
      <c r="G137" s="14"/>
      <c r="H137" s="14" t="s">
        <v>1508</v>
      </c>
      <c r="I137" s="15">
        <v>7</v>
      </c>
      <c r="J137" s="77">
        <v>4</v>
      </c>
      <c r="K137" s="92"/>
    </row>
    <row r="138" spans="1:11" ht="12.75" x14ac:dyDescent="0.2">
      <c r="A138" s="14" t="s">
        <v>1506</v>
      </c>
      <c r="B138" s="14" t="s">
        <v>1601</v>
      </c>
      <c r="C138" s="14"/>
      <c r="D138" s="16">
        <v>45747</v>
      </c>
      <c r="E138" s="16"/>
      <c r="F138" s="14" t="s">
        <v>177</v>
      </c>
      <c r="G138" s="14"/>
      <c r="H138" s="14" t="s">
        <v>1508</v>
      </c>
      <c r="I138" s="15">
        <v>1.92</v>
      </c>
      <c r="J138" s="77">
        <v>4</v>
      </c>
      <c r="K138" s="92"/>
    </row>
    <row r="139" spans="1:11" ht="12.75" x14ac:dyDescent="0.2">
      <c r="A139" s="14" t="s">
        <v>1506</v>
      </c>
      <c r="B139" s="14" t="s">
        <v>1601</v>
      </c>
      <c r="C139" s="14"/>
      <c r="D139" s="16">
        <v>45747</v>
      </c>
      <c r="E139" s="16"/>
      <c r="F139" s="14" t="s">
        <v>1602</v>
      </c>
      <c r="G139" s="14"/>
      <c r="H139" s="14" t="s">
        <v>1508</v>
      </c>
      <c r="I139" s="15">
        <v>2</v>
      </c>
      <c r="J139" s="77">
        <v>4</v>
      </c>
      <c r="K139" s="92"/>
    </row>
    <row r="140" spans="1:11" ht="12.75" x14ac:dyDescent="0.2">
      <c r="A140" s="14" t="s">
        <v>1506</v>
      </c>
      <c r="B140" s="14" t="s">
        <v>1603</v>
      </c>
      <c r="C140" s="14" t="s">
        <v>1604</v>
      </c>
      <c r="D140" s="16">
        <v>45758</v>
      </c>
      <c r="E140" s="16"/>
      <c r="F140" s="14" t="s">
        <v>1605</v>
      </c>
      <c r="G140" s="14" t="s">
        <v>1554</v>
      </c>
      <c r="H140" s="14" t="s">
        <v>1555</v>
      </c>
      <c r="I140" s="15">
        <v>30.75</v>
      </c>
      <c r="J140" s="77">
        <v>4</v>
      </c>
      <c r="K140" s="92"/>
    </row>
    <row r="141" spans="1:11" ht="45" x14ac:dyDescent="0.2">
      <c r="A141" s="14" t="s">
        <v>1506</v>
      </c>
      <c r="B141" s="14" t="s">
        <v>1606</v>
      </c>
      <c r="C141" s="14"/>
      <c r="D141" s="16">
        <v>45761</v>
      </c>
      <c r="E141" s="16"/>
      <c r="F141" s="14" t="s">
        <v>1607</v>
      </c>
      <c r="G141" s="14"/>
      <c r="H141" s="14" t="s">
        <v>1566</v>
      </c>
      <c r="I141" s="15">
        <v>2475</v>
      </c>
      <c r="J141" s="77">
        <v>2</v>
      </c>
      <c r="K141" s="92"/>
    </row>
    <row r="142" spans="1:11" ht="33.75" x14ac:dyDescent="0.2">
      <c r="A142" s="14" t="s">
        <v>1506</v>
      </c>
      <c r="B142" s="14" t="s">
        <v>1608</v>
      </c>
      <c r="C142" s="14" t="s">
        <v>1609</v>
      </c>
      <c r="D142" s="16">
        <v>45775</v>
      </c>
      <c r="E142" s="16"/>
      <c r="F142" s="14" t="s">
        <v>1610</v>
      </c>
      <c r="G142" s="14" t="s">
        <v>1539</v>
      </c>
      <c r="H142" s="14" t="s">
        <v>1540</v>
      </c>
      <c r="I142" s="15">
        <v>204.48</v>
      </c>
      <c r="J142" s="77">
        <v>5</v>
      </c>
      <c r="K142" s="92"/>
    </row>
    <row r="143" spans="1:11" ht="12.75" x14ac:dyDescent="0.2">
      <c r="A143" s="14" t="s">
        <v>1506</v>
      </c>
      <c r="B143" s="14" t="s">
        <v>1611</v>
      </c>
      <c r="C143" s="14" t="s">
        <v>1612</v>
      </c>
      <c r="D143" s="16">
        <v>45775</v>
      </c>
      <c r="E143" s="16"/>
      <c r="F143" s="14" t="s">
        <v>1613</v>
      </c>
      <c r="G143" s="14" t="s">
        <v>1529</v>
      </c>
      <c r="H143" s="14" t="s">
        <v>1530</v>
      </c>
      <c r="I143" s="15">
        <v>1.22</v>
      </c>
      <c r="J143" s="77">
        <v>4</v>
      </c>
      <c r="K143" s="92"/>
    </row>
    <row r="144" spans="1:11" ht="22.5" x14ac:dyDescent="0.2">
      <c r="A144" s="14" t="s">
        <v>1506</v>
      </c>
      <c r="B144" s="14" t="s">
        <v>1614</v>
      </c>
      <c r="C144" s="14" t="s">
        <v>1615</v>
      </c>
      <c r="D144" s="16">
        <v>45775</v>
      </c>
      <c r="E144" s="16"/>
      <c r="F144" s="14" t="s">
        <v>1616</v>
      </c>
      <c r="G144" s="14" t="s">
        <v>1544</v>
      </c>
      <c r="H144" s="14" t="s">
        <v>1545</v>
      </c>
      <c r="I144" s="15">
        <v>51.66</v>
      </c>
      <c r="J144" s="77">
        <v>4</v>
      </c>
      <c r="K144" s="92"/>
    </row>
    <row r="145" spans="1:11" ht="12.75" x14ac:dyDescent="0.2">
      <c r="A145" s="14" t="s">
        <v>1506</v>
      </c>
      <c r="B145" s="14" t="s">
        <v>1617</v>
      </c>
      <c r="C145" s="14" t="s">
        <v>1618</v>
      </c>
      <c r="D145" s="16">
        <v>45777</v>
      </c>
      <c r="E145" s="16"/>
      <c r="F145" s="14" t="s">
        <v>1619</v>
      </c>
      <c r="G145" s="14" t="s">
        <v>1524</v>
      </c>
      <c r="H145" s="14" t="s">
        <v>1525</v>
      </c>
      <c r="I145" s="15">
        <v>1107</v>
      </c>
      <c r="J145" s="77">
        <v>4</v>
      </c>
      <c r="K145" s="92"/>
    </row>
    <row r="146" spans="1:11" ht="12.75" x14ac:dyDescent="0.2">
      <c r="A146" s="14" t="s">
        <v>1506</v>
      </c>
      <c r="B146" s="14" t="s">
        <v>1606</v>
      </c>
      <c r="C146" s="14"/>
      <c r="D146" s="16">
        <v>45777</v>
      </c>
      <c r="E146" s="16"/>
      <c r="F146" s="14" t="s">
        <v>1602</v>
      </c>
      <c r="G146" s="14"/>
      <c r="H146" s="14" t="s">
        <v>1508</v>
      </c>
      <c r="I146" s="15">
        <v>7</v>
      </c>
      <c r="J146" s="77">
        <v>4</v>
      </c>
      <c r="K146" s="92"/>
    </row>
    <row r="147" spans="1:11" ht="12.75" x14ac:dyDescent="0.2">
      <c r="A147" s="14" t="s">
        <v>1506</v>
      </c>
      <c r="B147" s="14" t="s">
        <v>1606</v>
      </c>
      <c r="C147" s="14"/>
      <c r="D147" s="16">
        <v>45777</v>
      </c>
      <c r="E147" s="16"/>
      <c r="F147" s="14" t="s">
        <v>177</v>
      </c>
      <c r="G147" s="14"/>
      <c r="H147" s="14" t="s">
        <v>1508</v>
      </c>
      <c r="I147" s="15">
        <v>2.4</v>
      </c>
      <c r="J147" s="77">
        <v>4</v>
      </c>
      <c r="K147" s="92"/>
    </row>
    <row r="148" spans="1:11" ht="12.75" x14ac:dyDescent="0.2">
      <c r="A148" s="14" t="s">
        <v>1506</v>
      </c>
      <c r="B148" s="14" t="s">
        <v>1606</v>
      </c>
      <c r="C148" s="14"/>
      <c r="D148" s="16">
        <v>45777</v>
      </c>
      <c r="E148" s="16"/>
      <c r="F148" s="14" t="s">
        <v>1602</v>
      </c>
      <c r="G148" s="14"/>
      <c r="H148" s="14" t="s">
        <v>1508</v>
      </c>
      <c r="I148" s="15">
        <v>2</v>
      </c>
      <c r="J148" s="77">
        <v>4</v>
      </c>
      <c r="K148" s="92"/>
    </row>
    <row r="149" spans="1:11" ht="12.75" x14ac:dyDescent="0.2">
      <c r="A149" s="14" t="s">
        <v>1506</v>
      </c>
      <c r="B149" s="14" t="s">
        <v>1620</v>
      </c>
      <c r="C149" s="14" t="s">
        <v>1621</v>
      </c>
      <c r="D149" s="16">
        <v>45782</v>
      </c>
      <c r="E149" s="16"/>
      <c r="F149" s="14" t="s">
        <v>1622</v>
      </c>
      <c r="G149" s="14" t="s">
        <v>1534</v>
      </c>
      <c r="H149" s="14" t="s">
        <v>1535</v>
      </c>
      <c r="I149" s="15">
        <v>24.6</v>
      </c>
      <c r="J149" s="77">
        <v>4</v>
      </c>
      <c r="K149" s="92"/>
    </row>
    <row r="150" spans="1:11" ht="12.75" x14ac:dyDescent="0.2">
      <c r="A150" s="14" t="s">
        <v>1506</v>
      </c>
      <c r="B150" s="14" t="s">
        <v>1623</v>
      </c>
      <c r="C150" s="14"/>
      <c r="D150" s="16">
        <v>45789</v>
      </c>
      <c r="E150" s="16"/>
      <c r="F150" s="14" t="s">
        <v>151</v>
      </c>
      <c r="G150" s="14" t="s">
        <v>1624</v>
      </c>
      <c r="H150" s="14" t="s">
        <v>152</v>
      </c>
      <c r="I150" s="15">
        <v>5.4</v>
      </c>
      <c r="J150" s="77">
        <v>4</v>
      </c>
      <c r="K150" s="92"/>
    </row>
    <row r="151" spans="1:11" ht="67.5" x14ac:dyDescent="0.2">
      <c r="A151" s="14" t="s">
        <v>1506</v>
      </c>
      <c r="B151" s="14" t="s">
        <v>1623</v>
      </c>
      <c r="C151" s="14" t="s">
        <v>1625</v>
      </c>
      <c r="D151" s="16">
        <v>45705</v>
      </c>
      <c r="E151" s="16">
        <v>45794</v>
      </c>
      <c r="F151" s="14" t="s">
        <v>1626</v>
      </c>
      <c r="G151" s="14" t="s">
        <v>1627</v>
      </c>
      <c r="H151" s="14" t="s">
        <v>1628</v>
      </c>
      <c r="I151" s="15">
        <v>1489.3</v>
      </c>
      <c r="J151" s="77">
        <v>2</v>
      </c>
      <c r="K151" s="92"/>
    </row>
    <row r="152" spans="1:11" ht="45" x14ac:dyDescent="0.2">
      <c r="A152" s="14" t="s">
        <v>1506</v>
      </c>
      <c r="B152" s="14" t="s">
        <v>1623</v>
      </c>
      <c r="C152" s="14" t="s">
        <v>1629</v>
      </c>
      <c r="D152" s="16">
        <v>45727</v>
      </c>
      <c r="E152" s="16">
        <v>45794</v>
      </c>
      <c r="F152" s="14" t="s">
        <v>1630</v>
      </c>
      <c r="G152" s="14" t="s">
        <v>1631</v>
      </c>
      <c r="H152" s="14" t="s">
        <v>1632</v>
      </c>
      <c r="I152" s="15">
        <v>230.64</v>
      </c>
      <c r="J152" s="77">
        <v>5</v>
      </c>
      <c r="K152" s="92"/>
    </row>
    <row r="153" spans="1:11" ht="12.75" x14ac:dyDescent="0.2">
      <c r="A153" s="14" t="s">
        <v>1506</v>
      </c>
      <c r="B153" s="14" t="s">
        <v>1633</v>
      </c>
      <c r="C153" s="14" t="s">
        <v>1634</v>
      </c>
      <c r="D153" s="16">
        <v>45794</v>
      </c>
      <c r="E153" s="16"/>
      <c r="F153" s="14" t="s">
        <v>1635</v>
      </c>
      <c r="G153" s="14" t="s">
        <v>1554</v>
      </c>
      <c r="H153" s="14" t="s">
        <v>1555</v>
      </c>
      <c r="I153" s="15">
        <v>30.75</v>
      </c>
      <c r="J153" s="77">
        <v>4</v>
      </c>
      <c r="K153" s="92"/>
    </row>
    <row r="154" spans="1:11" ht="135" x14ac:dyDescent="0.2">
      <c r="A154" s="14" t="s">
        <v>1506</v>
      </c>
      <c r="B154" s="14" t="s">
        <v>1623</v>
      </c>
      <c r="C154" s="14" t="s">
        <v>1636</v>
      </c>
      <c r="D154" s="16">
        <v>45756</v>
      </c>
      <c r="E154" s="16">
        <v>45794</v>
      </c>
      <c r="F154" s="14" t="s">
        <v>1637</v>
      </c>
      <c r="G154" s="14" t="s">
        <v>1638</v>
      </c>
      <c r="H154" s="14" t="s">
        <v>1639</v>
      </c>
      <c r="I154" s="15">
        <v>968</v>
      </c>
      <c r="J154" s="77">
        <v>2</v>
      </c>
      <c r="K154" s="92"/>
    </row>
    <row r="155" spans="1:11" ht="12.75" x14ac:dyDescent="0.2">
      <c r="A155" s="14" t="s">
        <v>1506</v>
      </c>
      <c r="B155" s="14" t="s">
        <v>1640</v>
      </c>
      <c r="C155" s="14" t="s">
        <v>1641</v>
      </c>
      <c r="D155" s="16">
        <v>45804</v>
      </c>
      <c r="E155" s="16"/>
      <c r="F155" s="14" t="s">
        <v>1642</v>
      </c>
      <c r="G155" s="14" t="s">
        <v>1529</v>
      </c>
      <c r="H155" s="14" t="s">
        <v>1530</v>
      </c>
      <c r="I155" s="15">
        <v>4</v>
      </c>
      <c r="J155" s="77">
        <v>4</v>
      </c>
      <c r="K155" s="92"/>
    </row>
    <row r="156" spans="1:11" ht="45" x14ac:dyDescent="0.2">
      <c r="A156" s="14" t="s">
        <v>1506</v>
      </c>
      <c r="B156" s="14" t="s">
        <v>1623</v>
      </c>
      <c r="C156" s="14" t="s">
        <v>1643</v>
      </c>
      <c r="D156" s="16">
        <v>45682</v>
      </c>
      <c r="E156" s="16">
        <v>45805</v>
      </c>
      <c r="F156" s="14" t="s">
        <v>1644</v>
      </c>
      <c r="G156" s="14"/>
      <c r="H156" s="14" t="s">
        <v>1645</v>
      </c>
      <c r="I156" s="15">
        <v>995.98</v>
      </c>
      <c r="J156" s="77">
        <v>3</v>
      </c>
      <c r="K156" s="92"/>
    </row>
    <row r="157" spans="1:11" ht="45" x14ac:dyDescent="0.2">
      <c r="A157" s="14" t="s">
        <v>1506</v>
      </c>
      <c r="B157" s="14" t="s">
        <v>1623</v>
      </c>
      <c r="C157" s="14" t="s">
        <v>1646</v>
      </c>
      <c r="D157" s="16">
        <v>45712</v>
      </c>
      <c r="E157" s="16">
        <v>45805</v>
      </c>
      <c r="F157" s="14" t="s">
        <v>1647</v>
      </c>
      <c r="G157" s="14"/>
      <c r="H157" s="14" t="s">
        <v>1648</v>
      </c>
      <c r="I157" s="15">
        <v>613</v>
      </c>
      <c r="J157" s="77">
        <v>3</v>
      </c>
      <c r="K157" s="92"/>
    </row>
    <row r="158" spans="1:11" ht="67.5" x14ac:dyDescent="0.2">
      <c r="A158" s="14" t="s">
        <v>1506</v>
      </c>
      <c r="B158" s="14" t="s">
        <v>1623</v>
      </c>
      <c r="C158" s="14" t="s">
        <v>1649</v>
      </c>
      <c r="D158" s="16">
        <v>45719</v>
      </c>
      <c r="E158" s="16">
        <v>45805</v>
      </c>
      <c r="F158" s="14" t="s">
        <v>1650</v>
      </c>
      <c r="G158" s="14"/>
      <c r="H158" s="14" t="s">
        <v>1651</v>
      </c>
      <c r="I158" s="15">
        <v>764.74</v>
      </c>
      <c r="J158" s="77">
        <v>3</v>
      </c>
      <c r="K158" s="92"/>
    </row>
    <row r="159" spans="1:11" ht="45" x14ac:dyDescent="0.2">
      <c r="A159" s="14" t="s">
        <v>1506</v>
      </c>
      <c r="B159" s="14" t="s">
        <v>1623</v>
      </c>
      <c r="C159" s="14" t="s">
        <v>1652</v>
      </c>
      <c r="D159" s="16">
        <v>45747</v>
      </c>
      <c r="E159" s="16">
        <v>45805</v>
      </c>
      <c r="F159" s="14" t="s">
        <v>1653</v>
      </c>
      <c r="G159" s="14"/>
      <c r="H159" s="14" t="s">
        <v>1648</v>
      </c>
      <c r="I159" s="15">
        <v>663</v>
      </c>
      <c r="J159" s="77">
        <v>3</v>
      </c>
      <c r="K159" s="92"/>
    </row>
    <row r="160" spans="1:11" ht="45" x14ac:dyDescent="0.2">
      <c r="A160" s="14" t="s">
        <v>1506</v>
      </c>
      <c r="B160" s="14" t="s">
        <v>1623</v>
      </c>
      <c r="C160" s="14" t="s">
        <v>1654</v>
      </c>
      <c r="D160" s="16">
        <v>45775</v>
      </c>
      <c r="E160" s="16">
        <v>45806</v>
      </c>
      <c r="F160" s="14" t="s">
        <v>1655</v>
      </c>
      <c r="G160" s="14"/>
      <c r="H160" s="14" t="s">
        <v>1648</v>
      </c>
      <c r="I160" s="15">
        <v>1111</v>
      </c>
      <c r="J160" s="77">
        <v>3</v>
      </c>
      <c r="K160" s="92"/>
    </row>
    <row r="161" spans="1:11" ht="45" x14ac:dyDescent="0.2">
      <c r="A161" s="14" t="s">
        <v>1506</v>
      </c>
      <c r="B161" s="14" t="s">
        <v>1623</v>
      </c>
      <c r="C161" s="14" t="s">
        <v>1656</v>
      </c>
      <c r="D161" s="16">
        <v>45759</v>
      </c>
      <c r="E161" s="16">
        <v>45807</v>
      </c>
      <c r="F161" s="14" t="s">
        <v>1657</v>
      </c>
      <c r="G161" s="14"/>
      <c r="H161" s="14" t="s">
        <v>1658</v>
      </c>
      <c r="I161" s="15">
        <v>923.47</v>
      </c>
      <c r="J161" s="77">
        <v>3</v>
      </c>
      <c r="K161" s="92"/>
    </row>
    <row r="162" spans="1:11" ht="22.5" x14ac:dyDescent="0.2">
      <c r="A162" s="14" t="s">
        <v>1506</v>
      </c>
      <c r="B162" s="14" t="s">
        <v>1659</v>
      </c>
      <c r="C162" s="14" t="s">
        <v>1660</v>
      </c>
      <c r="D162" s="16">
        <v>45807</v>
      </c>
      <c r="E162" s="16"/>
      <c r="F162" s="14" t="s">
        <v>1661</v>
      </c>
      <c r="G162" s="14" t="s">
        <v>1539</v>
      </c>
      <c r="H162" s="14" t="s">
        <v>1662</v>
      </c>
      <c r="I162" s="15">
        <v>13.32</v>
      </c>
      <c r="J162" s="77">
        <v>5</v>
      </c>
      <c r="K162" s="92"/>
    </row>
    <row r="163" spans="1:11" ht="22.5" x14ac:dyDescent="0.2">
      <c r="A163" s="14" t="s">
        <v>1506</v>
      </c>
      <c r="B163" s="14" t="s">
        <v>1663</v>
      </c>
      <c r="C163" s="14" t="s">
        <v>1664</v>
      </c>
      <c r="D163" s="16">
        <v>45808</v>
      </c>
      <c r="E163" s="16"/>
      <c r="F163" s="14" t="s">
        <v>1665</v>
      </c>
      <c r="G163" s="14" t="s">
        <v>1524</v>
      </c>
      <c r="H163" s="14" t="s">
        <v>1525</v>
      </c>
      <c r="I163" s="15">
        <v>1107</v>
      </c>
      <c r="J163" s="77">
        <v>4</v>
      </c>
      <c r="K163" s="92"/>
    </row>
    <row r="164" spans="1:11" ht="12.75" x14ac:dyDescent="0.2">
      <c r="A164" s="14" t="s">
        <v>1506</v>
      </c>
      <c r="B164" s="14" t="s">
        <v>1623</v>
      </c>
      <c r="C164" s="14"/>
      <c r="D164" s="16">
        <v>45808</v>
      </c>
      <c r="E164" s="16"/>
      <c r="F164" s="14" t="s">
        <v>1602</v>
      </c>
      <c r="G164" s="14"/>
      <c r="H164" s="14" t="s">
        <v>1508</v>
      </c>
      <c r="I164" s="15">
        <v>5.04</v>
      </c>
      <c r="J164" s="77">
        <v>4</v>
      </c>
      <c r="K164" s="92"/>
    </row>
    <row r="165" spans="1:11" ht="12.75" x14ac:dyDescent="0.2">
      <c r="A165" s="14" t="s">
        <v>1506</v>
      </c>
      <c r="B165" s="14" t="s">
        <v>1623</v>
      </c>
      <c r="C165" s="14"/>
      <c r="D165" s="16">
        <v>45808</v>
      </c>
      <c r="E165" s="16"/>
      <c r="F165" s="14" t="s">
        <v>1602</v>
      </c>
      <c r="G165" s="14"/>
      <c r="H165" s="14" t="s">
        <v>1508</v>
      </c>
      <c r="I165" s="15">
        <v>7</v>
      </c>
      <c r="J165" s="77">
        <v>4</v>
      </c>
      <c r="K165" s="92"/>
    </row>
    <row r="166" spans="1:11" ht="12.75" x14ac:dyDescent="0.2">
      <c r="A166" s="14" t="s">
        <v>1506</v>
      </c>
      <c r="B166" s="14" t="s">
        <v>1623</v>
      </c>
      <c r="C166" s="14"/>
      <c r="D166" s="16">
        <v>45808</v>
      </c>
      <c r="E166" s="16"/>
      <c r="F166" s="14" t="s">
        <v>1602</v>
      </c>
      <c r="G166" s="14"/>
      <c r="H166" s="14" t="s">
        <v>1508</v>
      </c>
      <c r="I166" s="15">
        <v>2</v>
      </c>
      <c r="J166" s="77">
        <v>4</v>
      </c>
      <c r="K166" s="92"/>
    </row>
    <row r="167" spans="1:11" ht="12.75" x14ac:dyDescent="0.2">
      <c r="A167" s="14" t="s">
        <v>1506</v>
      </c>
      <c r="B167" s="14" t="s">
        <v>1666</v>
      </c>
      <c r="C167" s="14" t="s">
        <v>1667</v>
      </c>
      <c r="D167" s="16">
        <v>45811</v>
      </c>
      <c r="E167" s="16"/>
      <c r="F167" s="14" t="s">
        <v>1668</v>
      </c>
      <c r="G167" s="14" t="s">
        <v>1534</v>
      </c>
      <c r="H167" s="14" t="s">
        <v>1535</v>
      </c>
      <c r="I167" s="15">
        <v>24.6</v>
      </c>
      <c r="J167" s="77">
        <v>4</v>
      </c>
      <c r="K167" s="92"/>
    </row>
    <row r="168" spans="1:11" ht="45" x14ac:dyDescent="0.2">
      <c r="A168" s="14" t="s">
        <v>1506</v>
      </c>
      <c r="B168" s="14" t="s">
        <v>1669</v>
      </c>
      <c r="C168" s="14" t="s">
        <v>1670</v>
      </c>
      <c r="D168" s="16">
        <v>45792</v>
      </c>
      <c r="E168" s="16">
        <v>45811</v>
      </c>
      <c r="F168" s="14" t="s">
        <v>1671</v>
      </c>
      <c r="G168" s="14" t="s">
        <v>1672</v>
      </c>
      <c r="H168" s="14" t="s">
        <v>1673</v>
      </c>
      <c r="I168" s="15">
        <v>270.60000000000002</v>
      </c>
      <c r="J168" s="77">
        <v>5</v>
      </c>
      <c r="K168" s="92"/>
    </row>
    <row r="169" spans="1:11" ht="112.5" x14ac:dyDescent="0.2">
      <c r="A169" s="14" t="s">
        <v>1506</v>
      </c>
      <c r="B169" s="14" t="s">
        <v>1669</v>
      </c>
      <c r="C169" s="14" t="s">
        <v>1674</v>
      </c>
      <c r="D169" s="16">
        <v>45813</v>
      </c>
      <c r="E169" s="16">
        <v>45817</v>
      </c>
      <c r="F169" s="14" t="s">
        <v>1675</v>
      </c>
      <c r="G169" s="14" t="s">
        <v>1599</v>
      </c>
      <c r="H169" s="14" t="s">
        <v>1676</v>
      </c>
      <c r="I169" s="15">
        <v>430</v>
      </c>
      <c r="J169" s="77">
        <v>2</v>
      </c>
      <c r="K169" s="92"/>
    </row>
    <row r="170" spans="1:11" ht="12.75" x14ac:dyDescent="0.2">
      <c r="A170" s="14" t="s">
        <v>1506</v>
      </c>
      <c r="B170" s="14" t="s">
        <v>1669</v>
      </c>
      <c r="C170" s="14" t="s">
        <v>1677</v>
      </c>
      <c r="D170" s="16">
        <v>45819</v>
      </c>
      <c r="E170" s="16"/>
      <c r="F170" s="14" t="s">
        <v>1678</v>
      </c>
      <c r="G170" s="14" t="s">
        <v>1624</v>
      </c>
      <c r="H170" s="14" t="s">
        <v>152</v>
      </c>
      <c r="I170" s="15">
        <v>3</v>
      </c>
      <c r="J170" s="77">
        <v>4</v>
      </c>
      <c r="K170" s="92"/>
    </row>
    <row r="171" spans="1:11" ht="67.5" x14ac:dyDescent="0.2">
      <c r="A171" s="14" t="s">
        <v>1506</v>
      </c>
      <c r="B171" s="14" t="s">
        <v>1669</v>
      </c>
      <c r="C171" s="14" t="s">
        <v>1679</v>
      </c>
      <c r="D171" s="16">
        <v>45819</v>
      </c>
      <c r="E171" s="16"/>
      <c r="F171" s="14" t="s">
        <v>151</v>
      </c>
      <c r="G171" s="14" t="s">
        <v>1624</v>
      </c>
      <c r="H171" s="14" t="s">
        <v>152</v>
      </c>
      <c r="I171" s="15">
        <v>20.399999999999999</v>
      </c>
      <c r="J171" s="77">
        <v>4</v>
      </c>
      <c r="K171" s="92"/>
    </row>
    <row r="172" spans="1:11" ht="12.75" x14ac:dyDescent="0.2">
      <c r="A172" s="14" t="s">
        <v>1506</v>
      </c>
      <c r="B172" s="14" t="s">
        <v>1680</v>
      </c>
      <c r="C172" s="14" t="s">
        <v>1681</v>
      </c>
      <c r="D172" s="16">
        <v>45820</v>
      </c>
      <c r="E172" s="16"/>
      <c r="F172" s="14" t="s">
        <v>1682</v>
      </c>
      <c r="G172" s="14" t="s">
        <v>1554</v>
      </c>
      <c r="H172" s="14" t="s">
        <v>1555</v>
      </c>
      <c r="I172" s="15">
        <v>30.75</v>
      </c>
      <c r="J172" s="77">
        <v>4</v>
      </c>
      <c r="K172" s="92"/>
    </row>
    <row r="173" spans="1:11" ht="12.75" x14ac:dyDescent="0.2">
      <c r="A173" s="14" t="s">
        <v>1506</v>
      </c>
      <c r="B173" s="14" t="s">
        <v>1669</v>
      </c>
      <c r="C173" s="14"/>
      <c r="D173" s="16">
        <v>45838</v>
      </c>
      <c r="E173" s="16"/>
      <c r="F173" s="14" t="s">
        <v>1602</v>
      </c>
      <c r="G173" s="14"/>
      <c r="H173" s="14" t="s">
        <v>1508</v>
      </c>
      <c r="I173" s="15">
        <v>7</v>
      </c>
      <c r="J173" s="77">
        <v>4</v>
      </c>
      <c r="K173" s="92"/>
    </row>
    <row r="174" spans="1:11" ht="12.75" x14ac:dyDescent="0.2">
      <c r="A174" s="14" t="s">
        <v>1506</v>
      </c>
      <c r="B174" s="14" t="s">
        <v>1669</v>
      </c>
      <c r="C174" s="14"/>
      <c r="D174" s="16">
        <v>45838</v>
      </c>
      <c r="E174" s="16"/>
      <c r="F174" s="14" t="s">
        <v>1602</v>
      </c>
      <c r="G174" s="14"/>
      <c r="H174" s="14" t="s">
        <v>1508</v>
      </c>
      <c r="I174" s="15">
        <v>1.68</v>
      </c>
      <c r="J174" s="77">
        <v>4</v>
      </c>
      <c r="K174" s="92"/>
    </row>
    <row r="175" spans="1:11" ht="12.75" x14ac:dyDescent="0.2">
      <c r="A175" s="14" t="s">
        <v>1506</v>
      </c>
      <c r="B175" s="14" t="s">
        <v>1669</v>
      </c>
      <c r="C175" s="14"/>
      <c r="D175" s="16">
        <v>45838</v>
      </c>
      <c r="E175" s="16"/>
      <c r="F175" s="14" t="s">
        <v>1602</v>
      </c>
      <c r="G175" s="14"/>
      <c r="H175" s="14" t="s">
        <v>1508</v>
      </c>
      <c r="I175" s="15">
        <v>2</v>
      </c>
      <c r="J175" s="77">
        <v>4</v>
      </c>
      <c r="K175" s="92"/>
    </row>
    <row r="176" spans="1:11" ht="12.75" x14ac:dyDescent="0.2">
      <c r="A176" s="14" t="s">
        <v>1506</v>
      </c>
      <c r="B176" s="14" t="s">
        <v>1683</v>
      </c>
      <c r="C176" s="14" t="s">
        <v>1684</v>
      </c>
      <c r="D176" s="16">
        <v>45848</v>
      </c>
      <c r="E176" s="16"/>
      <c r="F176" s="14" t="s">
        <v>1685</v>
      </c>
      <c r="G176" s="14" t="s">
        <v>1529</v>
      </c>
      <c r="H176" s="14" t="s">
        <v>1530</v>
      </c>
      <c r="I176" s="15">
        <v>4</v>
      </c>
      <c r="J176" s="77">
        <v>4</v>
      </c>
      <c r="K176" s="92"/>
    </row>
    <row r="177" spans="1:11" ht="12.75" x14ac:dyDescent="0.2">
      <c r="A177" s="14" t="s">
        <v>1506</v>
      </c>
      <c r="B177" s="14" t="s">
        <v>1686</v>
      </c>
      <c r="C177" s="14" t="s">
        <v>1687</v>
      </c>
      <c r="D177" s="16">
        <v>45848</v>
      </c>
      <c r="E177" s="16"/>
      <c r="F177" s="14" t="s">
        <v>1688</v>
      </c>
      <c r="G177" s="14" t="s">
        <v>1534</v>
      </c>
      <c r="H177" s="14" t="s">
        <v>1535</v>
      </c>
      <c r="I177" s="15">
        <v>24.6</v>
      </c>
      <c r="J177" s="77">
        <v>4</v>
      </c>
      <c r="K177" s="92"/>
    </row>
    <row r="178" spans="1:11" ht="22.5" x14ac:dyDescent="0.2">
      <c r="A178" s="14" t="s">
        <v>1506</v>
      </c>
      <c r="B178" s="14" t="s">
        <v>1689</v>
      </c>
      <c r="C178" s="14" t="s">
        <v>1690</v>
      </c>
      <c r="D178" s="16">
        <v>45848</v>
      </c>
      <c r="E178" s="16"/>
      <c r="F178" s="14" t="s">
        <v>1691</v>
      </c>
      <c r="G178" s="14" t="s">
        <v>1524</v>
      </c>
      <c r="H178" s="14" t="s">
        <v>1525</v>
      </c>
      <c r="I178" s="15">
        <v>1200</v>
      </c>
      <c r="J178" s="77">
        <v>4</v>
      </c>
      <c r="K178" s="92"/>
    </row>
    <row r="179" spans="1:11" ht="22.5" x14ac:dyDescent="0.2">
      <c r="A179" s="14" t="s">
        <v>1506</v>
      </c>
      <c r="B179" s="14" t="s">
        <v>1692</v>
      </c>
      <c r="C179" s="14" t="s">
        <v>1693</v>
      </c>
      <c r="D179" s="16">
        <v>45848</v>
      </c>
      <c r="E179" s="16"/>
      <c r="F179" s="14" t="s">
        <v>1694</v>
      </c>
      <c r="G179" s="14" t="s">
        <v>1524</v>
      </c>
      <c r="H179" s="14" t="s">
        <v>1525</v>
      </c>
      <c r="I179" s="15">
        <v>300</v>
      </c>
      <c r="J179" s="77">
        <v>4</v>
      </c>
      <c r="K179" s="92"/>
    </row>
    <row r="180" spans="1:11" ht="45" x14ac:dyDescent="0.2">
      <c r="A180" s="14" t="s">
        <v>1506</v>
      </c>
      <c r="B180" s="14" t="s">
        <v>1695</v>
      </c>
      <c r="C180" s="14" t="s">
        <v>1696</v>
      </c>
      <c r="D180" s="16">
        <v>45849</v>
      </c>
      <c r="E180" s="16"/>
      <c r="F180" s="14" t="s">
        <v>1697</v>
      </c>
      <c r="G180" s="14"/>
      <c r="H180" s="14" t="s">
        <v>1698</v>
      </c>
      <c r="I180" s="15">
        <v>20</v>
      </c>
      <c r="J180" s="77">
        <v>4</v>
      </c>
      <c r="K180" s="92"/>
    </row>
    <row r="181" spans="1:11" ht="12.75" x14ac:dyDescent="0.2">
      <c r="A181" s="14" t="s">
        <v>1506</v>
      </c>
      <c r="B181" s="14" t="s">
        <v>1699</v>
      </c>
      <c r="C181" s="14" t="s">
        <v>1700</v>
      </c>
      <c r="D181" s="16">
        <v>45849</v>
      </c>
      <c r="E181" s="16"/>
      <c r="F181" s="14" t="s">
        <v>1701</v>
      </c>
      <c r="G181" s="14" t="s">
        <v>1554</v>
      </c>
      <c r="H181" s="14" t="s">
        <v>1555</v>
      </c>
      <c r="I181" s="15">
        <v>30.75</v>
      </c>
      <c r="J181" s="77">
        <v>4</v>
      </c>
      <c r="K181" s="92"/>
    </row>
    <row r="182" spans="1:11" ht="22.5" x14ac:dyDescent="0.2">
      <c r="A182" s="14" t="s">
        <v>1506</v>
      </c>
      <c r="B182" s="14" t="s">
        <v>1702</v>
      </c>
      <c r="C182" s="14" t="s">
        <v>1703</v>
      </c>
      <c r="D182" s="16">
        <v>45849</v>
      </c>
      <c r="E182" s="16"/>
      <c r="F182" s="14" t="s">
        <v>1710</v>
      </c>
      <c r="G182" s="14" t="s">
        <v>1524</v>
      </c>
      <c r="H182" s="14" t="s">
        <v>1525</v>
      </c>
      <c r="I182" s="15">
        <v>556.32000000000005</v>
      </c>
      <c r="J182" s="77">
        <v>4</v>
      </c>
      <c r="K182" s="92"/>
    </row>
    <row r="183" spans="1:11" ht="56.25" x14ac:dyDescent="0.2">
      <c r="A183" s="14" t="s">
        <v>1506</v>
      </c>
      <c r="B183" s="14" t="s">
        <v>1704</v>
      </c>
      <c r="C183" s="14" t="s">
        <v>1705</v>
      </c>
      <c r="D183" s="16">
        <v>45852</v>
      </c>
      <c r="E183" s="16"/>
      <c r="F183" s="14" t="s">
        <v>1706</v>
      </c>
      <c r="G183" s="14" t="s">
        <v>1707</v>
      </c>
      <c r="H183" s="14" t="s">
        <v>1708</v>
      </c>
      <c r="I183" s="15">
        <v>960</v>
      </c>
      <c r="J183" s="77">
        <v>3</v>
      </c>
      <c r="K183" s="92"/>
    </row>
    <row r="184" spans="1:11" ht="67.5" x14ac:dyDescent="0.2">
      <c r="A184" s="14" t="s">
        <v>1506</v>
      </c>
      <c r="B184" s="14" t="s">
        <v>1695</v>
      </c>
      <c r="C184" s="14"/>
      <c r="D184" s="16">
        <v>45852</v>
      </c>
      <c r="E184" s="16"/>
      <c r="F184" s="14" t="s">
        <v>1709</v>
      </c>
      <c r="G184" s="14"/>
      <c r="H184" s="14" t="s">
        <v>1708</v>
      </c>
      <c r="I184" s="15">
        <v>529.83000000000004</v>
      </c>
      <c r="J184" s="77">
        <v>3</v>
      </c>
      <c r="K184" s="92"/>
    </row>
    <row r="185" spans="1:11" ht="67.5" x14ac:dyDescent="0.2">
      <c r="A185" s="14" t="s">
        <v>1506</v>
      </c>
      <c r="B185" s="14" t="s">
        <v>1695</v>
      </c>
      <c r="C185" s="14" t="s">
        <v>1711</v>
      </c>
      <c r="D185" s="16">
        <v>45825</v>
      </c>
      <c r="E185" s="16">
        <v>45867</v>
      </c>
      <c r="F185" s="14" t="s">
        <v>1712</v>
      </c>
      <c r="G185" s="14" t="s">
        <v>1713</v>
      </c>
      <c r="H185" s="14" t="s">
        <v>1714</v>
      </c>
      <c r="I185" s="15">
        <v>541.30999999999995</v>
      </c>
      <c r="J185" s="77">
        <v>5</v>
      </c>
      <c r="K185" s="92"/>
    </row>
    <row r="186" spans="1:11" ht="78.75" x14ac:dyDescent="0.2">
      <c r="A186" s="14" t="s">
        <v>1506</v>
      </c>
      <c r="B186" s="14" t="s">
        <v>1695</v>
      </c>
      <c r="C186" s="14" t="s">
        <v>1715</v>
      </c>
      <c r="D186" s="16">
        <v>45822</v>
      </c>
      <c r="E186" s="16">
        <v>45867</v>
      </c>
      <c r="F186" s="14" t="s">
        <v>1716</v>
      </c>
      <c r="G186" s="14" t="s">
        <v>1717</v>
      </c>
      <c r="H186" s="14" t="s">
        <v>1718</v>
      </c>
      <c r="I186" s="15">
        <v>495.61</v>
      </c>
      <c r="J186" s="77">
        <v>1</v>
      </c>
      <c r="K186" s="92"/>
    </row>
    <row r="187" spans="1:11" ht="45" x14ac:dyDescent="0.2">
      <c r="A187" s="14" t="s">
        <v>1506</v>
      </c>
      <c r="B187" s="14" t="s">
        <v>1695</v>
      </c>
      <c r="C187" s="14" t="s">
        <v>1719</v>
      </c>
      <c r="D187" s="16">
        <v>45807</v>
      </c>
      <c r="E187" s="16">
        <v>45868</v>
      </c>
      <c r="F187" s="14" t="s">
        <v>1720</v>
      </c>
      <c r="G187" s="14"/>
      <c r="H187" s="14" t="s">
        <v>1721</v>
      </c>
      <c r="I187" s="15">
        <v>1148</v>
      </c>
      <c r="J187" s="77">
        <v>2</v>
      </c>
      <c r="K187" s="92"/>
    </row>
    <row r="188" spans="1:11" ht="45" x14ac:dyDescent="0.2">
      <c r="A188" s="14" t="s">
        <v>1506</v>
      </c>
      <c r="B188" s="14" t="s">
        <v>1695</v>
      </c>
      <c r="C188" s="14" t="s">
        <v>1722</v>
      </c>
      <c r="D188" s="16">
        <v>45846</v>
      </c>
      <c r="E188" s="16">
        <v>45868</v>
      </c>
      <c r="F188" s="14" t="s">
        <v>1723</v>
      </c>
      <c r="G188" s="14"/>
      <c r="H188" s="14" t="s">
        <v>1724</v>
      </c>
      <c r="I188" s="15">
        <v>1030.8800000000001</v>
      </c>
      <c r="J188" s="77">
        <v>3</v>
      </c>
      <c r="K188" s="92"/>
    </row>
    <row r="189" spans="1:11" ht="45" x14ac:dyDescent="0.2">
      <c r="A189" s="14" t="s">
        <v>1506</v>
      </c>
      <c r="B189" s="14" t="s">
        <v>1695</v>
      </c>
      <c r="C189" s="14" t="s">
        <v>1725</v>
      </c>
      <c r="D189" s="16">
        <v>45846</v>
      </c>
      <c r="E189" s="16">
        <v>45868</v>
      </c>
      <c r="F189" s="14" t="s">
        <v>1726</v>
      </c>
      <c r="G189" s="14"/>
      <c r="H189" s="14" t="s">
        <v>1724</v>
      </c>
      <c r="I189" s="15">
        <v>430</v>
      </c>
      <c r="J189" s="77">
        <v>3</v>
      </c>
      <c r="K189" s="92"/>
    </row>
    <row r="190" spans="1:11" ht="45" x14ac:dyDescent="0.2">
      <c r="A190" s="14" t="s">
        <v>1506</v>
      </c>
      <c r="B190" s="14" t="s">
        <v>1695</v>
      </c>
      <c r="C190" s="14" t="s">
        <v>1725</v>
      </c>
      <c r="D190" s="16">
        <v>45846</v>
      </c>
      <c r="E190" s="16">
        <v>45868</v>
      </c>
      <c r="F190" s="14" t="s">
        <v>1727</v>
      </c>
      <c r="G190" s="14"/>
      <c r="H190" s="14" t="s">
        <v>1724</v>
      </c>
      <c r="I190" s="15">
        <v>430</v>
      </c>
      <c r="J190" s="77">
        <v>3</v>
      </c>
      <c r="K190" s="92"/>
    </row>
    <row r="191" spans="1:11" ht="78.75" x14ac:dyDescent="0.2">
      <c r="A191" s="14" t="s">
        <v>1506</v>
      </c>
      <c r="B191" s="14" t="s">
        <v>1728</v>
      </c>
      <c r="C191" s="14" t="s">
        <v>1729</v>
      </c>
      <c r="D191" s="16">
        <v>45873</v>
      </c>
      <c r="E191" s="16"/>
      <c r="F191" s="14" t="s">
        <v>1757</v>
      </c>
      <c r="G191" s="14" t="s">
        <v>1730</v>
      </c>
      <c r="H191" s="14" t="s">
        <v>1731</v>
      </c>
      <c r="I191" s="15">
        <v>2117.88</v>
      </c>
      <c r="J191" s="77">
        <v>3</v>
      </c>
      <c r="K191" s="92"/>
    </row>
    <row r="192" spans="1:11" ht="45" x14ac:dyDescent="0.2">
      <c r="A192" s="14" t="s">
        <v>1506</v>
      </c>
      <c r="B192" s="14" t="s">
        <v>1732</v>
      </c>
      <c r="C192" s="14" t="s">
        <v>1733</v>
      </c>
      <c r="D192" s="16">
        <v>45806</v>
      </c>
      <c r="E192" s="16">
        <v>45873</v>
      </c>
      <c r="F192" s="14" t="s">
        <v>1734</v>
      </c>
      <c r="G192" s="14" t="s">
        <v>1735</v>
      </c>
      <c r="H192" s="14" t="s">
        <v>1736</v>
      </c>
      <c r="I192" s="15">
        <v>1651.38</v>
      </c>
      <c r="J192" s="77">
        <v>5</v>
      </c>
      <c r="K192" s="92"/>
    </row>
    <row r="193" spans="1:11" ht="67.5" x14ac:dyDescent="0.2">
      <c r="A193" s="14" t="s">
        <v>1506</v>
      </c>
      <c r="B193" s="14" t="s">
        <v>1732</v>
      </c>
      <c r="C193" s="14" t="s">
        <v>1737</v>
      </c>
      <c r="D193" s="16">
        <v>45818</v>
      </c>
      <c r="E193" s="16">
        <v>45873</v>
      </c>
      <c r="F193" s="14" t="s">
        <v>1738</v>
      </c>
      <c r="G193" s="14" t="s">
        <v>1739</v>
      </c>
      <c r="H193" s="14" t="s">
        <v>1740</v>
      </c>
      <c r="I193" s="15">
        <v>748.96</v>
      </c>
      <c r="J193" s="77">
        <v>5</v>
      </c>
      <c r="K193" s="92"/>
    </row>
    <row r="194" spans="1:11" ht="22.5" x14ac:dyDescent="0.2">
      <c r="A194" s="14" t="s">
        <v>1506</v>
      </c>
      <c r="B194" s="14" t="s">
        <v>1741</v>
      </c>
      <c r="C194" s="14" t="s">
        <v>1742</v>
      </c>
      <c r="D194" s="16">
        <v>45874</v>
      </c>
      <c r="E194" s="16"/>
      <c r="F194" s="14" t="s">
        <v>1743</v>
      </c>
      <c r="G194" s="14" t="s">
        <v>1539</v>
      </c>
      <c r="H194" s="14" t="s">
        <v>1662</v>
      </c>
      <c r="I194" s="15">
        <v>26.64</v>
      </c>
      <c r="J194" s="77">
        <v>5</v>
      </c>
      <c r="K194" s="92"/>
    </row>
    <row r="195" spans="1:11" ht="33.75" x14ac:dyDescent="0.2">
      <c r="A195" s="14" t="s">
        <v>1506</v>
      </c>
      <c r="B195" s="14" t="s">
        <v>1744</v>
      </c>
      <c r="C195" s="14" t="s">
        <v>1745</v>
      </c>
      <c r="D195" s="16">
        <v>45875</v>
      </c>
      <c r="E195" s="16"/>
      <c r="F195" s="14" t="s">
        <v>1746</v>
      </c>
      <c r="G195" s="14" t="s">
        <v>1539</v>
      </c>
      <c r="H195" s="14" t="s">
        <v>1662</v>
      </c>
      <c r="I195" s="15">
        <v>133.19999999999999</v>
      </c>
      <c r="J195" s="77">
        <v>5</v>
      </c>
      <c r="K195" s="92"/>
    </row>
    <row r="196" spans="1:11" ht="135" x14ac:dyDescent="0.2">
      <c r="A196" s="14" t="s">
        <v>1506</v>
      </c>
      <c r="B196" s="14" t="s">
        <v>1732</v>
      </c>
      <c r="C196" s="14" t="s">
        <v>1747</v>
      </c>
      <c r="D196" s="16">
        <v>45880</v>
      </c>
      <c r="E196" s="16">
        <v>45881</v>
      </c>
      <c r="F196" s="14" t="s">
        <v>1758</v>
      </c>
      <c r="G196" s="14" t="s">
        <v>1748</v>
      </c>
      <c r="H196" s="14" t="s">
        <v>1764</v>
      </c>
      <c r="I196" s="15">
        <v>300</v>
      </c>
      <c r="J196" s="77">
        <v>1</v>
      </c>
      <c r="K196" s="92"/>
    </row>
    <row r="197" spans="1:11" ht="45" x14ac:dyDescent="0.2">
      <c r="A197" s="14" t="s">
        <v>1506</v>
      </c>
      <c r="B197" s="14" t="s">
        <v>1732</v>
      </c>
      <c r="C197" s="14" t="s">
        <v>1749</v>
      </c>
      <c r="D197" s="16">
        <v>45846</v>
      </c>
      <c r="E197" s="16">
        <v>45885</v>
      </c>
      <c r="F197" s="14" t="s">
        <v>1759</v>
      </c>
      <c r="G197" s="14" t="s">
        <v>1750</v>
      </c>
      <c r="H197" s="14" t="s">
        <v>1751</v>
      </c>
      <c r="I197" s="15">
        <v>35</v>
      </c>
      <c r="J197" s="77">
        <v>1</v>
      </c>
      <c r="K197" s="92"/>
    </row>
    <row r="198" spans="1:11" ht="56.25" x14ac:dyDescent="0.2">
      <c r="A198" s="14" t="s">
        <v>1506</v>
      </c>
      <c r="B198" s="14" t="s">
        <v>1752</v>
      </c>
      <c r="C198" s="14" t="s">
        <v>1753</v>
      </c>
      <c r="D198" s="16">
        <v>45889</v>
      </c>
      <c r="E198" s="16"/>
      <c r="F198" s="14" t="s">
        <v>1756</v>
      </c>
      <c r="G198" s="14" t="s">
        <v>1754</v>
      </c>
      <c r="H198" s="14" t="s">
        <v>1755</v>
      </c>
      <c r="I198" s="15">
        <v>246</v>
      </c>
      <c r="J198" s="77">
        <v>3</v>
      </c>
      <c r="K198" s="92"/>
    </row>
    <row r="199" spans="1:11" ht="67.5" x14ac:dyDescent="0.2">
      <c r="A199" s="14" t="s">
        <v>1506</v>
      </c>
      <c r="B199" s="14" t="s">
        <v>1732</v>
      </c>
      <c r="C199" s="14" t="s">
        <v>1760</v>
      </c>
      <c r="D199" s="16">
        <v>45829</v>
      </c>
      <c r="E199" s="16">
        <v>45890</v>
      </c>
      <c r="F199" s="14" t="s">
        <v>1761</v>
      </c>
      <c r="G199" s="14" t="s">
        <v>1762</v>
      </c>
      <c r="H199" s="14" t="s">
        <v>1763</v>
      </c>
      <c r="I199" s="15">
        <v>60</v>
      </c>
      <c r="J199" s="77">
        <v>1</v>
      </c>
      <c r="K199" s="92"/>
    </row>
    <row r="200" spans="1:11" ht="56.25" x14ac:dyDescent="0.2">
      <c r="A200" s="14" t="s">
        <v>1506</v>
      </c>
      <c r="B200" s="14" t="s">
        <v>1732</v>
      </c>
      <c r="C200" s="14" t="s">
        <v>1766</v>
      </c>
      <c r="D200" s="16">
        <v>45857</v>
      </c>
      <c r="E200" s="16">
        <v>45890</v>
      </c>
      <c r="F200" s="14" t="s">
        <v>1765</v>
      </c>
      <c r="G200" s="14" t="s">
        <v>1767</v>
      </c>
      <c r="H200" s="14" t="s">
        <v>1768</v>
      </c>
      <c r="I200" s="15">
        <v>561.5</v>
      </c>
      <c r="J200" s="77">
        <v>5</v>
      </c>
      <c r="K200" s="92"/>
    </row>
    <row r="201" spans="1:11" ht="45" x14ac:dyDescent="0.2">
      <c r="A201" s="14" t="s">
        <v>1506</v>
      </c>
      <c r="B201" s="14" t="s">
        <v>1732</v>
      </c>
      <c r="C201" s="14" t="s">
        <v>1769</v>
      </c>
      <c r="D201" s="16">
        <v>45895</v>
      </c>
      <c r="E201" s="16"/>
      <c r="F201" s="14" t="s">
        <v>1771</v>
      </c>
      <c r="G201" s="14"/>
      <c r="H201" s="14" t="s">
        <v>1770</v>
      </c>
      <c r="I201" s="15">
        <v>1139.05</v>
      </c>
      <c r="J201" s="77">
        <v>3</v>
      </c>
      <c r="K201" s="92"/>
    </row>
    <row r="202" spans="1:11" ht="45" x14ac:dyDescent="0.2">
      <c r="A202" s="14" t="s">
        <v>1506</v>
      </c>
      <c r="B202" s="14" t="s">
        <v>1772</v>
      </c>
      <c r="C202" s="14" t="s">
        <v>1773</v>
      </c>
      <c r="D202" s="16">
        <v>45897</v>
      </c>
      <c r="E202" s="16"/>
      <c r="F202" s="14" t="s">
        <v>1774</v>
      </c>
      <c r="G202" s="14" t="s">
        <v>1775</v>
      </c>
      <c r="H202" s="14" t="s">
        <v>1776</v>
      </c>
      <c r="I202" s="15">
        <v>480</v>
      </c>
      <c r="J202" s="77">
        <v>3</v>
      </c>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2.5"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22.5"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2.5"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22.5"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22.5"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1054</v>
      </c>
      <c r="B1" s="2"/>
      <c r="C1" s="2" t="s">
        <v>335</v>
      </c>
      <c r="D1" s="2" t="s">
        <v>1219</v>
      </c>
      <c r="E1" s="2" t="s">
        <v>1220</v>
      </c>
      <c r="F1" s="2" t="s">
        <v>315</v>
      </c>
      <c r="G1" s="2" t="s">
        <v>1221</v>
      </c>
      <c r="H1" s="2"/>
      <c r="I1" s="2" t="s">
        <v>315</v>
      </c>
      <c r="J1" s="2" t="s">
        <v>1222</v>
      </c>
      <c r="K1" s="2"/>
      <c r="L1" s="2"/>
      <c r="M1" s="2"/>
      <c r="N1" s="2"/>
    </row>
    <row r="2" spans="1:14" x14ac:dyDescent="0.2">
      <c r="A2" t="s">
        <v>1223</v>
      </c>
      <c r="C2" t="s">
        <v>338</v>
      </c>
      <c r="D2" t="s">
        <v>1224</v>
      </c>
      <c r="E2">
        <v>1</v>
      </c>
      <c r="F2" t="s">
        <v>319</v>
      </c>
      <c r="G2" t="s">
        <v>1225</v>
      </c>
      <c r="I2" t="s">
        <v>317</v>
      </c>
      <c r="J2" t="s">
        <v>1226</v>
      </c>
    </row>
    <row r="3" spans="1:14" x14ac:dyDescent="0.2">
      <c r="A3" t="s">
        <v>1060</v>
      </c>
      <c r="C3" t="s">
        <v>340</v>
      </c>
      <c r="D3" t="s">
        <v>1227</v>
      </c>
      <c r="E3">
        <v>1</v>
      </c>
      <c r="F3" t="s">
        <v>319</v>
      </c>
      <c r="G3" t="s">
        <v>1225</v>
      </c>
      <c r="I3" t="s">
        <v>319</v>
      </c>
      <c r="J3" t="s">
        <v>320</v>
      </c>
    </row>
    <row r="4" spans="1:14" x14ac:dyDescent="0.2">
      <c r="A4" t="s">
        <v>1124</v>
      </c>
      <c r="C4" t="s">
        <v>342</v>
      </c>
      <c r="D4" t="s">
        <v>1228</v>
      </c>
      <c r="E4">
        <v>1</v>
      </c>
      <c r="F4" t="s">
        <v>319</v>
      </c>
      <c r="G4" t="s">
        <v>1225</v>
      </c>
      <c r="I4" t="s">
        <v>321</v>
      </c>
      <c r="J4" t="s">
        <v>322</v>
      </c>
    </row>
    <row r="5" spans="1:14" x14ac:dyDescent="0.2">
      <c r="A5" t="s">
        <v>1080</v>
      </c>
      <c r="C5" t="s">
        <v>344</v>
      </c>
      <c r="D5" t="s">
        <v>1229</v>
      </c>
      <c r="E5">
        <v>1</v>
      </c>
      <c r="F5" t="s">
        <v>319</v>
      </c>
      <c r="G5" t="s">
        <v>1225</v>
      </c>
      <c r="I5" t="s">
        <v>323</v>
      </c>
      <c r="J5" t="s">
        <v>324</v>
      </c>
    </row>
    <row r="6" spans="1:14" x14ac:dyDescent="0.2">
      <c r="A6" t="s">
        <v>1230</v>
      </c>
      <c r="C6" t="s">
        <v>346</v>
      </c>
      <c r="D6" t="s">
        <v>1231</v>
      </c>
      <c r="E6">
        <v>1</v>
      </c>
      <c r="F6" t="s">
        <v>319</v>
      </c>
      <c r="G6" t="s">
        <v>1225</v>
      </c>
      <c r="I6" t="s">
        <v>325</v>
      </c>
      <c r="J6" t="s">
        <v>1232</v>
      </c>
    </row>
    <row r="7" spans="1:14" x14ac:dyDescent="0.2">
      <c r="A7" t="s">
        <v>1233</v>
      </c>
      <c r="C7" t="s">
        <v>348</v>
      </c>
      <c r="D7" t="s">
        <v>1234</v>
      </c>
      <c r="E7">
        <v>2</v>
      </c>
      <c r="F7" t="s">
        <v>321</v>
      </c>
      <c r="G7" t="s">
        <v>1235</v>
      </c>
    </row>
    <row r="8" spans="1:14" x14ac:dyDescent="0.2">
      <c r="A8" t="s">
        <v>1088</v>
      </c>
      <c r="C8" t="s">
        <v>350</v>
      </c>
      <c r="D8" t="s">
        <v>1236</v>
      </c>
      <c r="E8">
        <v>3</v>
      </c>
      <c r="F8" t="s">
        <v>321</v>
      </c>
      <c r="G8" t="s">
        <v>1237</v>
      </c>
    </row>
    <row r="9" spans="1:14" x14ac:dyDescent="0.2">
      <c r="A9" t="s">
        <v>1238</v>
      </c>
      <c r="C9" t="s">
        <v>352</v>
      </c>
      <c r="D9" t="s">
        <v>1239</v>
      </c>
      <c r="E9">
        <v>3</v>
      </c>
      <c r="F9" t="s">
        <v>321</v>
      </c>
      <c r="G9" t="s">
        <v>1240</v>
      </c>
    </row>
    <row r="10" spans="1:14" x14ac:dyDescent="0.2">
      <c r="A10" t="s">
        <v>1162</v>
      </c>
      <c r="C10" t="s">
        <v>354</v>
      </c>
      <c r="D10" t="s">
        <v>1241</v>
      </c>
      <c r="E10">
        <v>4</v>
      </c>
      <c r="F10" t="s">
        <v>321</v>
      </c>
      <c r="G10" t="s">
        <v>1242</v>
      </c>
    </row>
    <row r="11" spans="1:14" x14ac:dyDescent="0.2">
      <c r="A11" t="s">
        <v>1164</v>
      </c>
      <c r="C11" t="s">
        <v>356</v>
      </c>
      <c r="D11" t="s">
        <v>1243</v>
      </c>
      <c r="E11">
        <v>4</v>
      </c>
      <c r="F11" t="s">
        <v>317</v>
      </c>
      <c r="G11" t="s">
        <v>1242</v>
      </c>
    </row>
    <row r="12" spans="1:14" x14ac:dyDescent="0.2">
      <c r="A12" t="s">
        <v>1126</v>
      </c>
      <c r="C12" t="s">
        <v>358</v>
      </c>
      <c r="D12" t="s">
        <v>1244</v>
      </c>
      <c r="E12">
        <v>4</v>
      </c>
      <c r="F12" t="s">
        <v>317</v>
      </c>
      <c r="G12" t="s">
        <v>1242</v>
      </c>
    </row>
    <row r="13" spans="1:14" x14ac:dyDescent="0.2">
      <c r="A13" t="s">
        <v>1166</v>
      </c>
      <c r="C13" t="s">
        <v>360</v>
      </c>
      <c r="D13" t="s">
        <v>1245</v>
      </c>
      <c r="E13">
        <v>4</v>
      </c>
      <c r="F13" t="s">
        <v>325</v>
      </c>
      <c r="G13" t="s">
        <v>1242</v>
      </c>
    </row>
    <row r="14" spans="1:14" x14ac:dyDescent="0.2">
      <c r="A14" t="s">
        <v>1062</v>
      </c>
      <c r="C14" t="s">
        <v>362</v>
      </c>
      <c r="D14" t="s">
        <v>1246</v>
      </c>
      <c r="E14">
        <v>4</v>
      </c>
      <c r="F14" t="s">
        <v>321</v>
      </c>
      <c r="G14" t="s">
        <v>1242</v>
      </c>
    </row>
    <row r="15" spans="1:14" x14ac:dyDescent="0.2">
      <c r="A15" t="s">
        <v>1064</v>
      </c>
      <c r="C15" t="s">
        <v>364</v>
      </c>
    </row>
    <row r="16" spans="1:14" x14ac:dyDescent="0.2">
      <c r="A16" t="s">
        <v>1128</v>
      </c>
      <c r="C16" t="s">
        <v>365</v>
      </c>
    </row>
    <row r="17" spans="1:3" x14ac:dyDescent="0.2">
      <c r="A17" t="s">
        <v>1090</v>
      </c>
      <c r="C17" t="s">
        <v>366</v>
      </c>
    </row>
    <row r="18" spans="1:3" x14ac:dyDescent="0.2">
      <c r="A18" t="s">
        <v>1130</v>
      </c>
      <c r="C18" t="s">
        <v>367</v>
      </c>
    </row>
    <row r="19" spans="1:3" x14ac:dyDescent="0.2">
      <c r="A19" t="s">
        <v>1132</v>
      </c>
      <c r="C19" t="s">
        <v>368</v>
      </c>
    </row>
    <row r="20" spans="1:3" x14ac:dyDescent="0.2">
      <c r="A20" t="s">
        <v>1168</v>
      </c>
      <c r="C20" t="s">
        <v>1247</v>
      </c>
    </row>
    <row r="21" spans="1:3" x14ac:dyDescent="0.2">
      <c r="A21" t="s">
        <v>1248</v>
      </c>
      <c r="C21" t="s">
        <v>1249</v>
      </c>
    </row>
    <row r="22" spans="1:3" x14ac:dyDescent="0.2">
      <c r="A22" t="s">
        <v>1250</v>
      </c>
      <c r="C22" t="s">
        <v>1251</v>
      </c>
    </row>
    <row r="23" spans="1:3" x14ac:dyDescent="0.2">
      <c r="A23" t="s">
        <v>1170</v>
      </c>
      <c r="C23" t="s">
        <v>1252</v>
      </c>
    </row>
    <row r="24" spans="1:3" x14ac:dyDescent="0.2">
      <c r="A24" t="s">
        <v>1253</v>
      </c>
      <c r="C24" t="s">
        <v>1254</v>
      </c>
    </row>
    <row r="25" spans="1:3" x14ac:dyDescent="0.2">
      <c r="A25" t="s">
        <v>1172</v>
      </c>
      <c r="C25" t="s">
        <v>1255</v>
      </c>
    </row>
    <row r="26" spans="1:3" x14ac:dyDescent="0.2">
      <c r="A26" t="s">
        <v>1134</v>
      </c>
      <c r="C26" t="s">
        <v>1256</v>
      </c>
    </row>
    <row r="27" spans="1:3" x14ac:dyDescent="0.2">
      <c r="A27" t="s">
        <v>1076</v>
      </c>
      <c r="C27" t="s">
        <v>1257</v>
      </c>
    </row>
    <row r="28" spans="1:3" x14ac:dyDescent="0.2">
      <c r="A28" t="s">
        <v>1094</v>
      </c>
    </row>
    <row r="29" spans="1:3" x14ac:dyDescent="0.2">
      <c r="A29" t="s">
        <v>1096</v>
      </c>
    </row>
    <row r="30" spans="1:3" x14ac:dyDescent="0.2">
      <c r="A30" t="s">
        <v>1174</v>
      </c>
    </row>
    <row r="31" spans="1:3" x14ac:dyDescent="0.2">
      <c r="A31" t="s">
        <v>1136</v>
      </c>
    </row>
    <row r="32" spans="1:3" x14ac:dyDescent="0.2">
      <c r="A32" t="s">
        <v>1176</v>
      </c>
    </row>
    <row r="33" spans="1:1" x14ac:dyDescent="0.2">
      <c r="A33" t="s">
        <v>1100</v>
      </c>
    </row>
    <row r="34" spans="1:1" x14ac:dyDescent="0.2">
      <c r="A34" t="s">
        <v>1178</v>
      </c>
    </row>
    <row r="35" spans="1:1" x14ac:dyDescent="0.2">
      <c r="A35" t="s">
        <v>1198</v>
      </c>
    </row>
    <row r="36" spans="1:1" x14ac:dyDescent="0.2">
      <c r="A36" t="s">
        <v>1102</v>
      </c>
    </row>
    <row r="37" spans="1:1" x14ac:dyDescent="0.2">
      <c r="A37" t="s">
        <v>1180</v>
      </c>
    </row>
    <row r="38" spans="1:1" x14ac:dyDescent="0.2">
      <c r="A38" t="s">
        <v>1258</v>
      </c>
    </row>
    <row r="39" spans="1:1" x14ac:dyDescent="0.2">
      <c r="A39" t="s">
        <v>1182</v>
      </c>
    </row>
    <row r="40" spans="1:1" x14ac:dyDescent="0.2">
      <c r="A40" t="s">
        <v>1216</v>
      </c>
    </row>
    <row r="41" spans="1:1" x14ac:dyDescent="0.2">
      <c r="A41" t="s">
        <v>1078</v>
      </c>
    </row>
    <row r="42" spans="1:1" x14ac:dyDescent="0.2">
      <c r="A42" t="s">
        <v>1140</v>
      </c>
    </row>
    <row r="43" spans="1:1" x14ac:dyDescent="0.2">
      <c r="A43" t="s">
        <v>1259</v>
      </c>
    </row>
    <row r="44" spans="1:1" x14ac:dyDescent="0.2">
      <c r="A44" t="s">
        <v>1260</v>
      </c>
    </row>
    <row r="45" spans="1:1" x14ac:dyDescent="0.2">
      <c r="A45" t="s">
        <v>1261</v>
      </c>
    </row>
    <row r="46" spans="1:1" x14ac:dyDescent="0.2">
      <c r="A46" t="s">
        <v>1184</v>
      </c>
    </row>
    <row r="47" spans="1:1" x14ac:dyDescent="0.2">
      <c r="A47" t="s">
        <v>1104</v>
      </c>
    </row>
    <row r="48" spans="1:1" x14ac:dyDescent="0.2">
      <c r="A48" t="s">
        <v>1144</v>
      </c>
    </row>
    <row r="49" spans="1:1" x14ac:dyDescent="0.2">
      <c r="A49" t="s">
        <v>1142</v>
      </c>
    </row>
    <row r="50" spans="1:1" x14ac:dyDescent="0.2">
      <c r="A50" t="s">
        <v>1218</v>
      </c>
    </row>
    <row r="51" spans="1:1" x14ac:dyDescent="0.2">
      <c r="A51" t="s">
        <v>1186</v>
      </c>
    </row>
    <row r="52" spans="1:1" x14ac:dyDescent="0.2">
      <c r="A52" t="s">
        <v>1106</v>
      </c>
    </row>
    <row r="53" spans="1:1" x14ac:dyDescent="0.2">
      <c r="A53" t="s">
        <v>1262</v>
      </c>
    </row>
    <row r="54" spans="1:1" x14ac:dyDescent="0.2">
      <c r="A54" t="s">
        <v>1188</v>
      </c>
    </row>
    <row r="55" spans="1:1" x14ac:dyDescent="0.2">
      <c r="A55" t="s">
        <v>1263</v>
      </c>
    </row>
    <row r="56" spans="1:1" x14ac:dyDescent="0.2">
      <c r="A56" t="s">
        <v>1110</v>
      </c>
    </row>
    <row r="57" spans="1:1" x14ac:dyDescent="0.2">
      <c r="A57" t="s">
        <v>1264</v>
      </c>
    </row>
    <row r="58" spans="1:1" x14ac:dyDescent="0.2">
      <c r="A58" t="s">
        <v>1214</v>
      </c>
    </row>
    <row r="59" spans="1:1" x14ac:dyDescent="0.2">
      <c r="A59" t="s">
        <v>1265</v>
      </c>
    </row>
    <row r="60" spans="1:1" x14ac:dyDescent="0.2">
      <c r="A60" t="s">
        <v>1190</v>
      </c>
    </row>
    <row r="61" spans="1:1" x14ac:dyDescent="0.2">
      <c r="A61" t="s">
        <v>1266</v>
      </c>
    </row>
    <row r="62" spans="1:1" x14ac:dyDescent="0.2">
      <c r="A62" t="s">
        <v>1192</v>
      </c>
    </row>
    <row r="63" spans="1:1" x14ac:dyDescent="0.2">
      <c r="A63" t="s">
        <v>1267</v>
      </c>
    </row>
    <row r="64" spans="1:1" x14ac:dyDescent="0.2">
      <c r="A64" t="s">
        <v>1112</v>
      </c>
    </row>
    <row r="65" spans="1:1" x14ac:dyDescent="0.2">
      <c r="A65" t="s">
        <v>1194</v>
      </c>
    </row>
    <row r="66" spans="1:1" x14ac:dyDescent="0.2">
      <c r="A66" t="s">
        <v>1146</v>
      </c>
    </row>
    <row r="67" spans="1:1" x14ac:dyDescent="0.2">
      <c r="A67" t="s">
        <v>1268</v>
      </c>
    </row>
    <row r="68" spans="1:1" x14ac:dyDescent="0.2">
      <c r="A68" t="s">
        <v>1196</v>
      </c>
    </row>
    <row r="69" spans="1:1" x14ac:dyDescent="0.2">
      <c r="A69" t="s">
        <v>1269</v>
      </c>
    </row>
    <row r="70" spans="1:1" x14ac:dyDescent="0.2">
      <c r="A70" t="s">
        <v>1270</v>
      </c>
    </row>
    <row r="71" spans="1:1" x14ac:dyDescent="0.2">
      <c r="A71" t="s">
        <v>1072</v>
      </c>
    </row>
    <row r="72" spans="1:1" x14ac:dyDescent="0.2">
      <c r="A72" t="s">
        <v>1114</v>
      </c>
    </row>
    <row r="73" spans="1:1" x14ac:dyDescent="0.2">
      <c r="A73" t="s">
        <v>1271</v>
      </c>
    </row>
    <row r="74" spans="1:1" x14ac:dyDescent="0.2">
      <c r="A74" t="s">
        <v>1116</v>
      </c>
    </row>
    <row r="75" spans="1:1" x14ac:dyDescent="0.2">
      <c r="A75" t="s">
        <v>1118</v>
      </c>
    </row>
    <row r="76" spans="1:1" x14ac:dyDescent="0.2">
      <c r="A76" t="s">
        <v>1148</v>
      </c>
    </row>
    <row r="77" spans="1:1" x14ac:dyDescent="0.2">
      <c r="A77" t="s">
        <v>1150</v>
      </c>
    </row>
    <row r="78" spans="1:1" x14ac:dyDescent="0.2">
      <c r="A78" t="s">
        <v>1272</v>
      </c>
    </row>
    <row r="79" spans="1:1" x14ac:dyDescent="0.2">
      <c r="A79" t="s">
        <v>1273</v>
      </c>
    </row>
    <row r="80" spans="1:1" x14ac:dyDescent="0.2">
      <c r="A80" t="s">
        <v>1152</v>
      </c>
    </row>
    <row r="81" spans="1:1" x14ac:dyDescent="0.2">
      <c r="A81" t="s">
        <v>1154</v>
      </c>
    </row>
    <row r="82" spans="1:1" x14ac:dyDescent="0.2">
      <c r="A82" t="s">
        <v>1212</v>
      </c>
    </row>
    <row r="83" spans="1:1" x14ac:dyDescent="0.2">
      <c r="A83" t="s">
        <v>1274</v>
      </c>
    </row>
    <row r="84" spans="1:1" x14ac:dyDescent="0.2">
      <c r="A84" t="s">
        <v>1200</v>
      </c>
    </row>
    <row r="85" spans="1:1" x14ac:dyDescent="0.2">
      <c r="A85" t="s">
        <v>1074</v>
      </c>
    </row>
    <row r="86" spans="1:1" x14ac:dyDescent="0.2">
      <c r="A86" t="s">
        <v>1084</v>
      </c>
    </row>
    <row r="87" spans="1:1" x14ac:dyDescent="0.2">
      <c r="A87" t="s">
        <v>1202</v>
      </c>
    </row>
    <row r="88" spans="1:1" x14ac:dyDescent="0.2">
      <c r="A88" t="s">
        <v>1156</v>
      </c>
    </row>
    <row r="89" spans="1:1" x14ac:dyDescent="0.2">
      <c r="A89" t="s">
        <v>1108</v>
      </c>
    </row>
    <row r="90" spans="1:1" x14ac:dyDescent="0.2">
      <c r="A90" t="s">
        <v>1120</v>
      </c>
    </row>
    <row r="91" spans="1:1" x14ac:dyDescent="0.2">
      <c r="A91" t="s">
        <v>1158</v>
      </c>
    </row>
    <row r="92" spans="1:1" x14ac:dyDescent="0.2">
      <c r="A92" t="s">
        <v>1204</v>
      </c>
    </row>
    <row r="93" spans="1:1" x14ac:dyDescent="0.2">
      <c r="A93" t="s">
        <v>1275</v>
      </c>
    </row>
    <row r="94" spans="1:1" x14ac:dyDescent="0.2">
      <c r="A94" t="s">
        <v>1206</v>
      </c>
    </row>
    <row r="95" spans="1:1" x14ac:dyDescent="0.2">
      <c r="A95" t="s">
        <v>1122</v>
      </c>
    </row>
    <row r="96" spans="1:1" x14ac:dyDescent="0.2">
      <c r="A96" t="s">
        <v>1208</v>
      </c>
    </row>
    <row r="97" spans="1:1" x14ac:dyDescent="0.2">
      <c r="A97" t="s">
        <v>1066</v>
      </c>
    </row>
    <row r="98" spans="1:1" x14ac:dyDescent="0.2">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9" t="str">
        <f>Spolu!C3&amp;", "&amp;Spolu!C6</f>
        <v>Slovenský zväz jachtingu, Olympijské námestie 14290/1, Bratislava, 831 04</v>
      </c>
      <c r="B1" s="369"/>
      <c r="C1" s="369"/>
      <c r="N1" s="137" t="str">
        <f>O1&amp;" - "&amp;P1</f>
        <v>a - príspevok uznaným športom</v>
      </c>
      <c r="O1" s="137" t="s">
        <v>338</v>
      </c>
      <c r="P1" s="137" t="s">
        <v>339</v>
      </c>
    </row>
    <row r="2" spans="1:16" x14ac:dyDescent="0.2">
      <c r="N2" s="137" t="str">
        <f t="shared" ref="N2:N18" si="0">O2&amp;" - "&amp;P2</f>
        <v>b - príspevok Slovenskému olympijskému a športovému výboru</v>
      </c>
      <c r="O2" s="137" t="s">
        <v>340</v>
      </c>
      <c r="P2" s="137" t="s">
        <v>341</v>
      </c>
    </row>
    <row r="3" spans="1:16" x14ac:dyDescent="0.2">
      <c r="E3" s="370" t="s">
        <v>1276</v>
      </c>
      <c r="F3" s="371"/>
      <c r="N3" s="137" t="str">
        <f t="shared" si="0"/>
        <v>c - príspevok Slovenskému paralympijskému výboru</v>
      </c>
      <c r="O3" s="137" t="s">
        <v>342</v>
      </c>
      <c r="P3" s="137" t="s">
        <v>343</v>
      </c>
    </row>
    <row r="4" spans="1:16" ht="45.75" customHeight="1" x14ac:dyDescent="0.2">
      <c r="E4" s="371"/>
      <c r="F4" s="371"/>
      <c r="N4" s="137" t="str">
        <f t="shared" si="0"/>
        <v>d - príspevok športovcom top tímu</v>
      </c>
      <c r="O4" s="137" t="s">
        <v>344</v>
      </c>
      <c r="P4" s="137" t="s">
        <v>345</v>
      </c>
    </row>
    <row r="5" spans="1:16" ht="30.75" customHeight="1" x14ac:dyDescent="0.2">
      <c r="C5" s="138" t="s">
        <v>1277</v>
      </c>
      <c r="N5" s="137" t="str">
        <f t="shared" si="0"/>
        <v>e - rozvoj športov, ktoré nie sú uznanými podľa zákona č. 440/2015 Z. z.</v>
      </c>
      <c r="O5" s="137" t="s">
        <v>346</v>
      </c>
      <c r="P5" s="137" t="s">
        <v>351</v>
      </c>
    </row>
    <row r="6" spans="1:16" ht="30" x14ac:dyDescent="0.2">
      <c r="C6" s="138" t="s">
        <v>1278</v>
      </c>
      <c r="E6" s="140" t="s">
        <v>1279</v>
      </c>
      <c r="F6" s="149"/>
      <c r="N6" s="137" t="str">
        <f t="shared" si="0"/>
        <v>f - organizovanie významných a tradičných športových podujatí na území SR v roku 2020</v>
      </c>
      <c r="O6" s="137" t="s">
        <v>348</v>
      </c>
      <c r="P6" s="137" t="s">
        <v>1280</v>
      </c>
    </row>
    <row r="7" spans="1:16" x14ac:dyDescent="0.2">
      <c r="C7" s="138" t="s">
        <v>1281</v>
      </c>
      <c r="E7" s="140" t="s">
        <v>1282</v>
      </c>
      <c r="F7" s="150"/>
      <c r="N7" s="137" t="str">
        <f t="shared" si="0"/>
        <v>g - projekty školského, univerzitného športu a športu pre všetkých</v>
      </c>
      <c r="O7" s="137" t="s">
        <v>350</v>
      </c>
      <c r="P7" s="137" t="s">
        <v>1283</v>
      </c>
    </row>
    <row r="8" spans="1:16" x14ac:dyDescent="0.2">
      <c r="C8" s="138" t="s">
        <v>1284</v>
      </c>
      <c r="E8" s="140" t="s">
        <v>1285</v>
      </c>
      <c r="F8" s="151"/>
      <c r="N8" s="137" t="str">
        <f t="shared" si="0"/>
        <v>h - podpora a rozvoj turistických a cykloturistických trás</v>
      </c>
      <c r="O8" s="137" t="s">
        <v>352</v>
      </c>
      <c r="P8" s="137" t="s">
        <v>353</v>
      </c>
    </row>
    <row r="9" spans="1:16" x14ac:dyDescent="0.2">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
      <c r="N10" s="137" t="str">
        <f t="shared" si="0"/>
        <v>j - projekty pre popularizáciu pohybových aktivít detí, mládeže a seniorov</v>
      </c>
      <c r="O10" s="137" t="s">
        <v>356</v>
      </c>
      <c r="P10" s="137" t="s">
        <v>1288</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1290</v>
      </c>
    </row>
    <row r="14" spans="1:16" ht="45" customHeight="1" x14ac:dyDescent="0.2">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 customHeight="1" thickBot="1" x14ac:dyDescent="0.25">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
      <c r="A17" s="139" t="s">
        <v>1298</v>
      </c>
      <c r="B17" s="254" t="s">
        <v>1299</v>
      </c>
      <c r="C17" s="194"/>
      <c r="E17" s="147"/>
      <c r="F17" s="284"/>
      <c r="N17" s="137" t="str">
        <f t="shared" si="0"/>
        <v xml:space="preserve">q - </v>
      </c>
      <c r="O17" s="137" t="s">
        <v>367</v>
      </c>
    </row>
    <row r="18" spans="1:16" x14ac:dyDescent="0.2">
      <c r="B18" s="193" t="s">
        <v>1300</v>
      </c>
      <c r="C18" s="142" t="str">
        <f>Spolu!C4</f>
        <v>30793211</v>
      </c>
      <c r="E18" s="147" t="s">
        <v>1301</v>
      </c>
      <c r="F18" s="284">
        <v>421947749446</v>
      </c>
      <c r="N18" s="137" t="str">
        <f t="shared" si="0"/>
        <v xml:space="preserve">r - </v>
      </c>
      <c r="O18" s="137" t="s">
        <v>368</v>
      </c>
    </row>
    <row r="19" spans="1:16" x14ac:dyDescent="0.2">
      <c r="E19" s="147" t="s">
        <v>1302</v>
      </c>
      <c r="F19" s="284">
        <v>421947749756</v>
      </c>
    </row>
    <row r="20" spans="1:16" ht="15.75" thickBot="1" x14ac:dyDescent="0.25">
      <c r="A20" s="139" t="s">
        <v>396</v>
      </c>
      <c r="B20" s="143">
        <f>F6</f>
        <v>0</v>
      </c>
      <c r="E20" s="208"/>
      <c r="F20" s="285"/>
    </row>
    <row r="21" spans="1:16" ht="189" customHeight="1" x14ac:dyDescent="0.2">
      <c r="B21" s="211"/>
      <c r="C21" s="144"/>
    </row>
    <row r="22" spans="1:16" ht="39.75" customHeight="1" x14ac:dyDescent="0.2">
      <c r="B22" s="368" t="s">
        <v>1303</v>
      </c>
      <c r="C22" s="36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1304</v>
      </c>
    </row>
    <row r="29" spans="1:16" x14ac:dyDescent="0.2">
      <c r="N29" s="137" t="s">
        <v>1305</v>
      </c>
    </row>
    <row r="30" spans="1:16" x14ac:dyDescent="0.2">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Gabriela Dolanová</cp:lastModifiedBy>
  <cp:revision/>
  <cp:lastPrinted>2025-01-23T13:30:36Z</cp:lastPrinted>
  <dcterms:created xsi:type="dcterms:W3CDTF">2017-02-20T06:20:12Z</dcterms:created>
  <dcterms:modified xsi:type="dcterms:W3CDTF">2025-09-25T23:00:34Z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